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cije\IVAN\"/>
    </mc:Choice>
  </mc:AlternateContent>
  <xr:revisionPtr revIDLastSave="0" documentId="13_ncr:1_{A29A0A73-5792-44B6-A8DB-3F51F1C7BF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druge" sheetId="1" r:id="rId1"/>
    <sheet name="Župe" sheetId="2" r:id="rId2"/>
  </sheets>
  <calcPr calcId="181029"/>
</workbook>
</file>

<file path=xl/calcChain.xml><?xml version="1.0" encoding="utf-8"?>
<calcChain xmlns="http://schemas.openxmlformats.org/spreadsheetml/2006/main">
  <c r="Q19" i="1" l="1"/>
  <c r="P19" i="1"/>
  <c r="T19" i="1" s="1"/>
  <c r="S13" i="1"/>
  <c r="M26" i="1" l="1"/>
  <c r="P26" i="1" s="1"/>
  <c r="T26" i="1" s="1"/>
  <c r="M52" i="1"/>
  <c r="K15" i="1"/>
  <c r="J15" i="1"/>
  <c r="H63" i="1"/>
  <c r="O70" i="1"/>
  <c r="O69" i="1"/>
  <c r="I55" i="1"/>
  <c r="O65" i="1"/>
  <c r="E14" i="1"/>
  <c r="P24" i="1"/>
  <c r="T24" i="1" s="1"/>
  <c r="P25" i="1"/>
  <c r="T25" i="1" s="1"/>
  <c r="P27" i="1"/>
  <c r="T27" i="1" s="1"/>
  <c r="Q25" i="1" a="1"/>
  <c r="Q25" i="1" s="1"/>
  <c r="Q26" i="1" a="1"/>
  <c r="Q27" i="1" a="1"/>
  <c r="Q27" i="1" s="1"/>
  <c r="Q26" i="1" l="1"/>
  <c r="P41" i="1"/>
  <c r="C76" i="1" s="1"/>
  <c r="P6" i="1"/>
  <c r="T6" i="1" s="1"/>
  <c r="P7" i="1"/>
  <c r="T7" i="1" s="1"/>
  <c r="P8" i="1"/>
  <c r="T8" i="1" s="1"/>
  <c r="P9" i="1"/>
  <c r="T9" i="1" s="1"/>
  <c r="P10" i="1"/>
  <c r="T10" i="1" s="1"/>
  <c r="P11" i="1"/>
  <c r="T11" i="1" s="1"/>
  <c r="P12" i="1"/>
  <c r="T12" i="1" s="1"/>
  <c r="P13" i="1"/>
  <c r="P14" i="1"/>
  <c r="T13" i="1" s="1"/>
  <c r="P15" i="1"/>
  <c r="P16" i="1"/>
  <c r="P17" i="1"/>
  <c r="T17" i="1" s="1"/>
  <c r="P18" i="1"/>
  <c r="T18" i="1" s="1"/>
  <c r="P20" i="1"/>
  <c r="T20" i="1" s="1"/>
  <c r="P21" i="1"/>
  <c r="T21" i="1" s="1"/>
  <c r="P22" i="1"/>
  <c r="T22" i="1" s="1"/>
  <c r="P23" i="1"/>
  <c r="T23" i="1" s="1"/>
  <c r="P28" i="1"/>
  <c r="T28" i="1" s="1"/>
  <c r="P29" i="1"/>
  <c r="T29" i="1" s="1"/>
  <c r="P5" i="1"/>
  <c r="T5" i="1" s="1"/>
  <c r="P37" i="1"/>
  <c r="P39" i="1"/>
  <c r="P40" i="1"/>
  <c r="P36" i="1"/>
  <c r="P50" i="1"/>
  <c r="P51" i="1"/>
  <c r="P52" i="1"/>
  <c r="P53" i="1"/>
  <c r="P54" i="1"/>
  <c r="P55" i="1"/>
  <c r="P56" i="1"/>
  <c r="P49" i="1"/>
  <c r="O68" i="1"/>
  <c r="P38" i="1"/>
  <c r="F4" i="2"/>
  <c r="O67" i="1"/>
  <c r="O64" i="1"/>
  <c r="O63" i="1"/>
  <c r="O62" i="1"/>
  <c r="Q50" i="1" a="1"/>
  <c r="Q50" i="1" s="1"/>
  <c r="Q51" i="1" a="1"/>
  <c r="Q51" i="1" s="1"/>
  <c r="Q52" i="1" a="1"/>
  <c r="Q52" i="1" s="1"/>
  <c r="Q53" i="1" a="1"/>
  <c r="Q53" i="1" s="1"/>
  <c r="Q54" i="1" a="1"/>
  <c r="Q54" i="1" s="1"/>
  <c r="Q55" i="1" a="1"/>
  <c r="Q55" i="1" s="1"/>
  <c r="Q56" i="1" a="1"/>
  <c r="Q56" i="1" s="1"/>
  <c r="Q49" i="1" a="1"/>
  <c r="Q49" i="1" s="1"/>
  <c r="Q37" i="1" a="1"/>
  <c r="Q37" i="1" s="1"/>
  <c r="Q39" i="1" a="1"/>
  <c r="Q39" i="1" s="1"/>
  <c r="Q40" i="1" a="1"/>
  <c r="Q40" i="1" s="1"/>
  <c r="Q36" i="1" a="1"/>
  <c r="Q36" i="1" s="1"/>
  <c r="Q20" i="1" a="1"/>
  <c r="Q20" i="1" s="1"/>
  <c r="Q21" i="1" a="1"/>
  <c r="Q21" i="1" s="1"/>
  <c r="Q22" i="1" a="1"/>
  <c r="Q22" i="1" s="1"/>
  <c r="Q24" i="1" a="1"/>
  <c r="Q24" i="1" s="1"/>
  <c r="Q28" i="1" a="1"/>
  <c r="Q28" i="1" s="1"/>
  <c r="Q29" i="1" a="1"/>
  <c r="Q29" i="1" s="1"/>
  <c r="Q9" i="1" a="1"/>
  <c r="Q9" i="1" s="1"/>
  <c r="Q23" i="1" a="1"/>
  <c r="Q23" i="1" s="1"/>
  <c r="Q7" i="1" a="1"/>
  <c r="Q7" i="1" s="1"/>
  <c r="Q8" i="1" a="1"/>
  <c r="Q8" i="1" s="1"/>
  <c r="Q11" i="1" a="1"/>
  <c r="Q11" i="1" s="1"/>
  <c r="Q12" i="1" a="1"/>
  <c r="Q12" i="1" s="1"/>
  <c r="Q10" i="1" a="1"/>
  <c r="Q10" i="1" s="1"/>
  <c r="Q15" i="1" a="1"/>
  <c r="Q15" i="1" s="1"/>
  <c r="Q13" i="1" a="1"/>
  <c r="Q13" i="1" s="1"/>
  <c r="Q18" i="1" a="1"/>
  <c r="Q18" i="1" s="1"/>
  <c r="Q17" i="1" a="1"/>
  <c r="Q17" i="1" s="1"/>
  <c r="Q6" i="1" a="1"/>
  <c r="Q6" i="1" s="1"/>
  <c r="Q5" i="1" a="1"/>
  <c r="Q5" i="1" s="1"/>
  <c r="C57" i="1"/>
  <c r="C30" i="1"/>
  <c r="C41" i="1"/>
  <c r="O71" i="1" l="1"/>
  <c r="C78" i="1" s="1"/>
  <c r="T15" i="1"/>
  <c r="T30" i="1" s="1"/>
  <c r="C75" i="1" s="1"/>
  <c r="P57" i="1"/>
  <c r="C77" i="1" s="1"/>
  <c r="Q38" i="1" a="1"/>
  <c r="Q38" i="1" s="1"/>
  <c r="P30" i="1"/>
  <c r="C79" i="1" l="1"/>
  <c r="Q41" i="1"/>
  <c r="Q57" i="1"/>
  <c r="Q30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<sst xmlns="http://schemas.openxmlformats.org/spreadsheetml/2006/main" count="186" uniqueCount="120">
  <si>
    <t>ŠPORT</t>
  </si>
  <si>
    <t>Rb.</t>
  </si>
  <si>
    <t>Naziv udruge</t>
  </si>
  <si>
    <t>1.</t>
  </si>
  <si>
    <t>2.</t>
  </si>
  <si>
    <t>Kickboxing klub Otok</t>
  </si>
  <si>
    <t>3.</t>
  </si>
  <si>
    <t>Konjogojska udruga "Čilaš"</t>
  </si>
  <si>
    <t>4.</t>
  </si>
  <si>
    <t>5.</t>
  </si>
  <si>
    <t>6.</t>
  </si>
  <si>
    <t>Lovačko društvo "Jelen" Komletinci</t>
  </si>
  <si>
    <t>7.</t>
  </si>
  <si>
    <t>Lovačko društvo "Jelen" Otok</t>
  </si>
  <si>
    <t>8.</t>
  </si>
  <si>
    <t>9.</t>
  </si>
  <si>
    <t>10.</t>
  </si>
  <si>
    <t>11.</t>
  </si>
  <si>
    <t>Pikado klub Otok</t>
  </si>
  <si>
    <t>12.</t>
  </si>
  <si>
    <t xml:space="preserve">Šahovski klub Komletinci </t>
  </si>
  <si>
    <t>13.</t>
  </si>
  <si>
    <t>14.</t>
  </si>
  <si>
    <t>15.</t>
  </si>
  <si>
    <t>16.</t>
  </si>
  <si>
    <t>Taekwondo klub "Otok"</t>
  </si>
  <si>
    <t>17.</t>
  </si>
  <si>
    <t>UKUPNO:</t>
  </si>
  <si>
    <t xml:space="preserve">Siječanj </t>
  </si>
  <si>
    <t>Veljača</t>
  </si>
  <si>
    <t xml:space="preserve">Ožujak 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</si>
  <si>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</si>
  <si>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</si>
  <si>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</si>
  <si>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</si>
  <si>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</si>
  <si>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</si>
  <si>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</si>
  <si>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</si>
  <si>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</si>
  <si>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KULTURA I TEHNIČKA KULTURA</t>
  </si>
  <si>
    <t xml:space="preserve">Naziv udruge </t>
  </si>
  <si>
    <t>Gradska udruga umirovljenika VSŽ Otok</t>
  </si>
  <si>
    <t>18.</t>
  </si>
  <si>
    <t>Postotak isplaćenog iznosa u osnosu na odobreni</t>
  </si>
  <si>
    <t>Postotak isplaćenog iznosa u odnosu na odobreni</t>
  </si>
  <si>
    <t>Kulturno umjetničko društvo "Josip Lovretić" Otok</t>
  </si>
  <si>
    <t>Kulturno umjetničko društvo "Filipovčice" Komletinci</t>
  </si>
  <si>
    <t>SOCIJALNA SKRB I ZDRAVSTVENA ZAŠTITA</t>
  </si>
  <si>
    <t>UKUPNO</t>
  </si>
  <si>
    <t>Udruga žena Komletinci</t>
  </si>
  <si>
    <t>Airsoft udruga ''Angels''</t>
  </si>
  <si>
    <t>NK OTOK spremištar</t>
  </si>
  <si>
    <t>NK SLAVONAC spremištar</t>
  </si>
  <si>
    <t>19.</t>
  </si>
  <si>
    <t>20.</t>
  </si>
  <si>
    <t>21.</t>
  </si>
  <si>
    <t>22.</t>
  </si>
  <si>
    <t>Atletski klub "Otok" Otok</t>
  </si>
  <si>
    <t>Konjogojska udruga "Otok" Otok</t>
  </si>
  <si>
    <t>Košarkaški klub "Slavonac" Komletinci</t>
  </si>
  <si>
    <t>Moto klub "Gospodari vjetra" Otok</t>
  </si>
  <si>
    <t>Nogometni klub "Otok" Otok</t>
  </si>
  <si>
    <t>Nogometni klub "Slavonac" Komletinci</t>
  </si>
  <si>
    <t>Športsko ribolovno društvo ''Brežnica'' Komletinci</t>
  </si>
  <si>
    <t>Športsko ribolovno društvo "Starovirac" Otok</t>
  </si>
  <si>
    <t>Športsko ribolovno društvo "Virovi" Otok</t>
  </si>
  <si>
    <t>Teniski klub ''Otok''</t>
  </si>
  <si>
    <t>Udruga navijača NK Slavonac Komletinci ''Čagljevi''</t>
  </si>
  <si>
    <t>Udruga Gradski zbor Otok</t>
  </si>
  <si>
    <t xml:space="preserve">Društvo ''Naša djeca'' Otok </t>
  </si>
  <si>
    <t>Konjički klub za rekreacijsko, športsko jahanje te očuvanje tradicijske kulture Suvara Otok, Otok</t>
  </si>
  <si>
    <t>Udruga umirovljenika unutarnjih poslova VSŽ, Podružnica Grada Otoka</t>
  </si>
  <si>
    <t>Udruga dragovoljaca i veterana Domovinskog rata Republike Hrvatske</t>
  </si>
  <si>
    <t>Udruga ''Hrvatska žena'' Otok</t>
  </si>
  <si>
    <t>Udruga dragovoljaca Narodne zaštite Otok</t>
  </si>
  <si>
    <t>Udruga Hrvatskih vojnih invalida Domovinskog rata Grad Otok</t>
  </si>
  <si>
    <t>Društvo multiple skleroze VSŽ</t>
  </si>
  <si>
    <t>1. MJ</t>
  </si>
  <si>
    <t>2. MJ</t>
  </si>
  <si>
    <t>3. MJ</t>
  </si>
  <si>
    <t>4. MJ</t>
  </si>
  <si>
    <t>5. MJ</t>
  </si>
  <si>
    <t>6. MJ</t>
  </si>
  <si>
    <t>7. MJ</t>
  </si>
  <si>
    <t>8. MJ</t>
  </si>
  <si>
    <t>OŠ VLADIMIRA NAZORA KOMLETINCI</t>
  </si>
  <si>
    <t>9. MJ</t>
  </si>
  <si>
    <t>10. MJ</t>
  </si>
  <si>
    <t>11.MJ</t>
  </si>
  <si>
    <t>12.MJ</t>
  </si>
  <si>
    <t xml:space="preserve">BLEIBURŠKI VOD </t>
  </si>
  <si>
    <t>ŽUPE 2022.</t>
  </si>
  <si>
    <t>KOMLETINCI</t>
  </si>
  <si>
    <t>OTOK</t>
  </si>
  <si>
    <t>TRAVANJ</t>
  </si>
  <si>
    <t>LIPANJ</t>
  </si>
  <si>
    <t>SRPANJ</t>
  </si>
  <si>
    <t xml:space="preserve">UKUPNO ISPLAĆENO </t>
  </si>
  <si>
    <t>23.</t>
  </si>
  <si>
    <t xml:space="preserve">HUMANITARNO-KULTURNI BRANITELJSKI CENTAR VUKOVAR </t>
  </si>
  <si>
    <t>Škola nogometa "Otok" Otok</t>
  </si>
  <si>
    <t>Boćarski klub "Virovi Otok"</t>
  </si>
  <si>
    <t>GYM Udruga "Perun" Otok</t>
  </si>
  <si>
    <t>Udruga Veterana nogometnog kluba Otok</t>
  </si>
  <si>
    <t>UKUPNO ISPLAĆENO U 2023.</t>
  </si>
  <si>
    <t>Odobreni iznos 2023.</t>
  </si>
  <si>
    <t>BRANITELJICE DOMOVINSKOG RATA RH</t>
  </si>
  <si>
    <t>ŽENSKI ODBOJKAŠKI KLUB OTOK</t>
  </si>
  <si>
    <t>NK ŠOKADIJA ĐELETOVCI</t>
  </si>
  <si>
    <t>DODATNA ISPLATA</t>
  </si>
  <si>
    <t>DRUŠTVO HRVATSKA ŽENA VK</t>
  </si>
  <si>
    <t>ŽUPE 2023.</t>
  </si>
  <si>
    <t>DODATNI UGOVORI (ugovoreni  iznos)</t>
  </si>
  <si>
    <t>SVEUKUPNO ISPLAĆENO U 2023. GODINI</t>
  </si>
  <si>
    <t xml:space="preserve">ISPLAĆENO PO ODLUCI GRADONAČELNIKA I ZAKONSKA OBVEZA </t>
  </si>
  <si>
    <t>ISPLAĆENO PO ODLUCI GRADONAČELNIKA I ZAKONSKA OBVEZA</t>
  </si>
  <si>
    <t>DVD KOMLETINCI (ZAKONSKA OBVEZA)</t>
  </si>
  <si>
    <t>DVD OTOK (ZAKONSKA OBVEZA)</t>
  </si>
  <si>
    <t>ISPLATE POTPORA KLUBOVIMA, UDRUGAMA, VATROGASNIM DRUŠTVIMA  I DRUGIMA U 2023.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</si>
</sst>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&quot;kn&quot;"/>
    <numFmt numFmtId="165" formatCode="_-* #,##0.00\ [$€-1]_-;\-* #,##0.00\ [$€-1]_-;_-* &quot;-&quot;??\ [$€-1]_-;_-@_-"/>
  </numFmts>
  <fonts count="2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84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0" fillId="8" borderId="0" xfId="0" applyFill="1"/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10" fillId="3" borderId="7" xfId="0" applyFont="1" applyFill="1" applyBorder="1"/>
    <xf numFmtId="164" fontId="9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right"/>
    </xf>
    <xf numFmtId="164" fontId="9" fillId="3" borderId="7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3" borderId="9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wrapText="1"/>
    </xf>
    <xf numFmtId="10" fontId="9" fillId="0" borderId="4" xfId="0" applyNumberFormat="1" applyFont="1" applyBorder="1" applyAlignment="1">
      <alignment horizontal="center" wrapText="1"/>
    </xf>
    <xf numFmtId="0" fontId="10" fillId="6" borderId="1" xfId="0" applyFont="1" applyFill="1" applyBorder="1"/>
    <xf numFmtId="0" fontId="11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65" fontId="9" fillId="3" borderId="2" xfId="2" applyNumberFormat="1" applyFont="1" applyFill="1" applyBorder="1" applyAlignment="1">
      <alignment horizontal="center" vertical="center"/>
    </xf>
    <xf numFmtId="165" fontId="9" fillId="3" borderId="6" xfId="0" applyNumberFormat="1" applyFont="1" applyFill="1" applyBorder="1" applyAlignment="1">
      <alignment horizontal="center" vertical="center"/>
    </xf>
    <xf numFmtId="165" fontId="9" fillId="6" borderId="1" xfId="0" applyNumberFormat="1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/>
    </xf>
    <xf numFmtId="0" fontId="9" fillId="7" borderId="1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/>
    </xf>
    <xf numFmtId="49" fontId="9" fillId="7" borderId="9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9" fillId="7" borderId="1" xfId="0" applyNumberFormat="1" applyFont="1" applyFill="1" applyBorder="1" applyAlignment="1">
      <alignment horizontal="center" vertical="center"/>
    </xf>
    <xf numFmtId="165" fontId="9" fillId="8" borderId="8" xfId="0" applyNumberFormat="1" applyFont="1" applyFill="1" applyBorder="1" applyAlignment="1">
      <alignment horizontal="center" vertical="center"/>
    </xf>
    <xf numFmtId="165" fontId="9" fillId="8" borderId="1" xfId="0" applyNumberFormat="1" applyFont="1" applyFill="1" applyBorder="1" applyAlignment="1">
      <alignment horizontal="center" vertical="center"/>
    </xf>
    <xf numFmtId="165" fontId="13" fillId="8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7" borderId="5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65" fontId="0" fillId="0" borderId="0" xfId="0" applyNumberFormat="1"/>
    <xf numFmtId="0" fontId="18" fillId="0" borderId="0" xfId="0" applyFont="1"/>
    <xf numFmtId="0" fontId="10" fillId="0" borderId="0" xfId="0" applyFont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165" fontId="14" fillId="0" borderId="7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165" fontId="14" fillId="7" borderId="8" xfId="0" applyNumberFormat="1" applyFont="1" applyFill="1" applyBorder="1" applyAlignment="1">
      <alignment horizontal="center" vertical="center"/>
    </xf>
    <xf numFmtId="165" fontId="14" fillId="7" borderId="9" xfId="0" applyNumberFormat="1" applyFont="1" applyFill="1" applyBorder="1" applyAlignment="1">
      <alignment horizontal="center" vertical="center"/>
    </xf>
    <xf numFmtId="165" fontId="14" fillId="7" borderId="18" xfId="0" applyNumberFormat="1" applyFont="1" applyFill="1" applyBorder="1" applyAlignment="1">
      <alignment horizontal="center" vertical="center"/>
    </xf>
    <xf numFmtId="165" fontId="14" fillId="7" borderId="10" xfId="0" applyNumberFormat="1" applyFont="1" applyFill="1" applyBorder="1" applyAlignment="1">
      <alignment horizontal="center" vertical="center"/>
    </xf>
    <xf numFmtId="165" fontId="14" fillId="7" borderId="11" xfId="0" applyNumberFormat="1" applyFont="1" applyFill="1" applyBorder="1" applyAlignment="1">
      <alignment horizontal="center" vertical="center"/>
    </xf>
    <xf numFmtId="165" fontId="14" fillId="7" borderId="20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65" fontId="9" fillId="4" borderId="8" xfId="0" applyNumberFormat="1" applyFont="1" applyFill="1" applyBorder="1" applyAlignment="1">
      <alignment horizontal="center" vertical="center"/>
    </xf>
    <xf numFmtId="165" fontId="9" fillId="4" borderId="4" xfId="0" applyNumberFormat="1" applyFont="1" applyFill="1" applyBorder="1" applyAlignment="1">
      <alignment horizontal="center" vertical="center"/>
    </xf>
    <xf numFmtId="165" fontId="9" fillId="4" borderId="9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164" fontId="5" fillId="4" borderId="7" xfId="0" applyNumberFormat="1" applyFont="1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164" fontId="0" fillId="4" borderId="1" xfId="0" applyNumberFormat="1" applyFill="1" applyBorder="1"/>
    <xf numFmtId="165" fontId="17" fillId="4" borderId="1" xfId="0" applyNumberFormat="1" applyFont="1" applyFill="1" applyBorder="1" applyAlignment="1">
      <alignment horizontal="center" vertical="center" wrapText="1"/>
    </xf>
    <xf numFmtId="165" fontId="16" fillId="4" borderId="7" xfId="0" applyNumberFormat="1" applyFont="1" applyFill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/>
    </xf>
    <xf numFmtId="165" fontId="9" fillId="4" borderId="3" xfId="0" applyNumberFormat="1" applyFont="1" applyFill="1" applyBorder="1" applyAlignment="1">
      <alignment horizontal="center" vertical="center"/>
    </xf>
    <xf numFmtId="165" fontId="9" fillId="4" borderId="4" xfId="0" applyNumberFormat="1" applyFont="1" applyFill="1" applyBorder="1" applyAlignment="1">
      <alignment horizontal="center" vertical="center"/>
    </xf>
    <xf numFmtId="165" fontId="12" fillId="4" borderId="4" xfId="0" applyNumberFormat="1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165" fontId="16" fillId="4" borderId="4" xfId="0" applyNumberFormat="1" applyFont="1" applyFill="1" applyBorder="1" applyAlignment="1">
      <alignment horizontal="center" vertical="center"/>
    </xf>
    <xf numFmtId="165" fontId="9" fillId="4" borderId="6" xfId="0" applyNumberFormat="1" applyFont="1" applyFill="1" applyBorder="1" applyAlignment="1">
      <alignment horizontal="center" vertical="center"/>
    </xf>
    <xf numFmtId="165" fontId="16" fillId="4" borderId="6" xfId="0" applyNumberFormat="1" applyFont="1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10" fontId="9" fillId="4" borderId="1" xfId="1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5" fontId="9" fillId="4" borderId="10" xfId="0" applyNumberFormat="1" applyFont="1" applyFill="1" applyBorder="1" applyAlignment="1">
      <alignment horizontal="center" vertical="center"/>
    </xf>
    <xf numFmtId="165" fontId="9" fillId="4" borderId="6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vertical="center"/>
    </xf>
    <xf numFmtId="165" fontId="11" fillId="4" borderId="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5" fontId="9" fillId="4" borderId="1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65" fontId="14" fillId="4" borderId="1" xfId="0" applyNumberFormat="1" applyFont="1" applyFill="1" applyBorder="1" applyAlignment="1">
      <alignment horizontal="center" vertical="center"/>
    </xf>
    <xf numFmtId="164" fontId="9" fillId="4" borderId="7" xfId="0" applyNumberFormat="1" applyFont="1" applyFill="1" applyBorder="1" applyAlignment="1">
      <alignment horizontal="center" vertical="center"/>
    </xf>
    <xf numFmtId="165" fontId="9" fillId="4" borderId="10" xfId="0" applyNumberFormat="1" applyFont="1" applyFill="1" applyBorder="1" applyAlignment="1">
      <alignment vertical="center"/>
    </xf>
    <xf numFmtId="165" fontId="9" fillId="4" borderId="6" xfId="0" applyNumberFormat="1" applyFont="1" applyFill="1" applyBorder="1" applyAlignment="1">
      <alignment vertical="center"/>
    </xf>
    <xf numFmtId="165" fontId="9" fillId="4" borderId="11" xfId="0" applyNumberFormat="1" applyFont="1" applyFill="1" applyBorder="1" applyAlignment="1">
      <alignment vertical="center"/>
    </xf>
    <xf numFmtId="165" fontId="9" fillId="4" borderId="1" xfId="2" applyNumberFormat="1" applyFont="1" applyFill="1" applyBorder="1" applyAlignment="1">
      <alignment horizontal="center" vertical="center"/>
    </xf>
    <xf numFmtId="164" fontId="10" fillId="4" borderId="10" xfId="0" applyNumberFormat="1" applyFont="1" applyFill="1" applyBorder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 vertical="center"/>
    </xf>
    <xf numFmtId="164" fontId="10" fillId="4" borderId="1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165" fontId="11" fillId="4" borderId="4" xfId="0" applyNumberFormat="1" applyFont="1" applyFill="1" applyBorder="1" applyAlignment="1">
      <alignment horizontal="center" vertical="center"/>
    </xf>
    <xf numFmtId="165" fontId="11" fillId="4" borderId="9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/>
    <xf numFmtId="0" fontId="15" fillId="6" borderId="1" xfId="0" applyFont="1" applyFill="1" applyBorder="1" applyAlignment="1">
      <alignment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 wrapText="1"/>
    </xf>
    <xf numFmtId="164" fontId="9" fillId="4" borderId="8" xfId="0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 vertical="center"/>
    </xf>
    <xf numFmtId="164" fontId="9" fillId="4" borderId="9" xfId="0" applyNumberFormat="1" applyFont="1" applyFill="1" applyBorder="1" applyAlignment="1">
      <alignment horizontal="center" vertical="center"/>
    </xf>
    <xf numFmtId="165" fontId="9" fillId="4" borderId="13" xfId="0" applyNumberFormat="1" applyFont="1" applyFill="1" applyBorder="1" applyAlignment="1">
      <alignment horizontal="center" vertical="center"/>
    </xf>
    <xf numFmtId="165" fontId="9" fillId="4" borderId="2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/>
    </xf>
    <xf numFmtId="165" fontId="10" fillId="4" borderId="6" xfId="0" applyNumberFormat="1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/>
    </xf>
    <xf numFmtId="0" fontId="0" fillId="4" borderId="0" xfId="0" applyFill="1"/>
    <xf numFmtId="0" fontId="9" fillId="7" borderId="7" xfId="0" applyFont="1" applyFill="1" applyBorder="1" applyAlignment="1">
      <alignment horizontal="center" wrapText="1"/>
    </xf>
    <xf numFmtId="0" fontId="9" fillId="7" borderId="2" xfId="0" applyFont="1" applyFill="1" applyBorder="1" applyAlignment="1">
      <alignment horizontal="center" wrapText="1"/>
    </xf>
    <xf numFmtId="0" fontId="19" fillId="0" borderId="0" xfId="0" applyFont="1" applyBorder="1" applyAlignment="1"/>
  </cellXfs>
  <cellStyles count="3">
    <cellStyle name="Normalno" xfId="0" builtinId="0"/>
    <cellStyle name="Postotak" xfId="1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15358</xdr:colOff>
      <xdr:row>74</xdr:row>
      <xdr:rowOff>258281</xdr:rowOff>
    </xdr:from>
    <xdr:to>
      <xdr:col>14</xdr:col>
      <xdr:colOff>1424173</xdr:colOff>
      <xdr:row>76</xdr:row>
      <xdr:rowOff>419100</xdr:rowOff>
    </xdr:to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C7D111D7-5D57-43B5-8892-EABE164192E7}"/>
            </a:ext>
          </a:extLst>
        </xdr:cNvPr>
        <xdr:cNvSpPr txBox="1"/>
      </xdr:nvSpPr>
      <xdr:spPr>
        <a:xfrm>
          <a:off x="15268058" y="43933581"/>
          <a:ext cx="3821815" cy="1113319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hr-HR" sz="1600" b="1" baseline="0"/>
        </a:p>
        <a:p>
          <a:pPr algn="ctr"/>
          <a:r>
            <a:rPr lang="hr-HR" sz="1600" b="1"/>
            <a:t>Tablica ažurirana 29. prosinac</a:t>
          </a:r>
          <a:r>
            <a:rPr lang="hr-HR" sz="1600" b="1" baseline="0"/>
            <a:t> 2023.</a:t>
          </a:r>
        </a:p>
        <a:p>
          <a:pPr algn="ctr"/>
          <a:r>
            <a:rPr lang="hr-HR" sz="1600" b="1" baseline="0"/>
            <a:t>Ivan Šilović, financije</a:t>
          </a:r>
          <a:endParaRPr lang="hr-HR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8"/>
  <sheetViews>
    <sheetView tabSelected="1" topLeftCell="A2" zoomScale="55" zoomScaleNormal="55" workbookViewId="0">
      <selection activeCell="L3" sqref="L3"/>
    </sheetView>
  </sheetViews>
  <sheetFormatPr defaultRowHeight="15" x14ac:dyDescent="0.25"/>
  <cols>
    <col min="1" max="1" width="5.85546875" bestFit="1" customWidth="1"/>
    <col min="2" max="2" width="72.140625" bestFit="1" customWidth="1"/>
    <col min="3" max="3" width="27.140625" style="11" bestFit="1" customWidth="1"/>
    <col min="4" max="9" width="21" bestFit="1" customWidth="1"/>
    <col min="10" max="10" width="20.140625" customWidth="1"/>
    <col min="11" max="13" width="21" bestFit="1" customWidth="1"/>
    <col min="14" max="14" width="19.7109375" customWidth="1"/>
    <col min="15" max="15" width="22" customWidth="1"/>
    <col min="16" max="16" width="23.140625" bestFit="1" customWidth="1"/>
    <col min="17" max="17" width="21.85546875" customWidth="1"/>
    <col min="18" max="18" width="25.5703125" customWidth="1"/>
    <col min="19" max="19" width="30.85546875" bestFit="1" customWidth="1"/>
    <col min="20" max="20" width="25.140625" bestFit="1" customWidth="1"/>
    <col min="21" max="21" width="17.85546875" customWidth="1"/>
    <col min="22" max="22" width="15.28515625" customWidth="1"/>
    <col min="23" max="23" width="16.140625" customWidth="1"/>
    <col min="24" max="24" width="15.85546875" customWidth="1"/>
    <col min="25" max="25" width="17.85546875" customWidth="1"/>
  </cols>
  <sheetData>
    <row r="1" spans="1:26" ht="15.75" hidden="1" thickBot="1" x14ac:dyDescent="0.3">
      <c r="A1" s="83" t="s">
        <v>0</v>
      </c>
      <c r="B1" s="84"/>
      <c r="C1" s="85"/>
    </row>
    <row r="2" spans="1:26" ht="69" customHeight="1" thickBot="1" x14ac:dyDescent="0.75">
      <c r="A2" s="78"/>
      <c r="B2" s="183" t="s">
        <v>119</v>
      </c>
      <c r="C2" s="183"/>
      <c r="D2" s="183"/>
      <c r="E2" s="183"/>
      <c r="F2" s="183"/>
    </row>
    <row r="3" spans="1:26" ht="27" thickBot="1" x14ac:dyDescent="0.45">
      <c r="A3" s="91" t="s">
        <v>0</v>
      </c>
      <c r="B3" s="92"/>
      <c r="C3" s="9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26" ht="144.75" thickBot="1" x14ac:dyDescent="0.3">
      <c r="A4" s="13" t="s">
        <v>1</v>
      </c>
      <c r="B4" s="154" t="s">
        <v>2</v>
      </c>
      <c r="C4" s="15" t="s">
        <v>106</v>
      </c>
      <c r="D4" s="16" t="s">
        <v>28</v>
      </c>
      <c r="E4" s="13" t="s">
        <v>29</v>
      </c>
      <c r="F4" s="14" t="s">
        <v>30</v>
      </c>
      <c r="G4" s="13" t="s">
        <v>31</v>
      </c>
      <c r="H4" s="13" t="s">
        <v>32</v>
      </c>
      <c r="I4" s="13" t="s">
        <v>33</v>
      </c>
      <c r="J4" s="16" t="s">
        <v>34</v>
      </c>
      <c r="K4" s="13" t="s">
        <v>35</v>
      </c>
      <c r="L4" s="14" t="s">
        <v>36</v>
      </c>
      <c r="M4" s="13" t="s">
        <v>37</v>
      </c>
      <c r="N4" s="13" t="s">
        <v>38</v>
      </c>
      <c r="O4" s="13" t="s">
        <v>39</v>
      </c>
      <c r="P4" s="17" t="s">
        <v>105</v>
      </c>
      <c r="Q4" s="15" t="s">
        <v>44</v>
      </c>
      <c r="R4" s="162" t="s">
        <v>113</v>
      </c>
      <c r="S4" s="163" t="s">
        <v>110</v>
      </c>
      <c r="T4" s="164" t="s">
        <v>114</v>
      </c>
      <c r="U4" s="69"/>
      <c r="V4" s="69"/>
      <c r="W4" s="69"/>
      <c r="X4" s="69"/>
      <c r="Y4" s="69"/>
      <c r="Z4" s="69"/>
    </row>
    <row r="5" spans="1:26" ht="42.75" customHeight="1" thickBot="1" x14ac:dyDescent="0.3">
      <c r="A5" s="158" t="s">
        <v>3</v>
      </c>
      <c r="B5" s="155" t="s">
        <v>58</v>
      </c>
      <c r="C5" s="112">
        <v>5176</v>
      </c>
      <c r="D5" s="113"/>
      <c r="E5" s="114">
        <v>929</v>
      </c>
      <c r="F5" s="115"/>
      <c r="G5" s="114">
        <v>600</v>
      </c>
      <c r="H5" s="115"/>
      <c r="I5" s="114">
        <v>1000</v>
      </c>
      <c r="J5" s="115">
        <v>800</v>
      </c>
      <c r="K5" s="114"/>
      <c r="L5" s="115"/>
      <c r="M5" s="114">
        <v>800</v>
      </c>
      <c r="N5" s="115">
        <v>1000</v>
      </c>
      <c r="O5" s="114"/>
      <c r="P5" s="116">
        <f>SUM(D5:O5)</f>
        <v>5129</v>
      </c>
      <c r="Q5" s="19" cm="1">
        <f t="array" ref="Q5">SUM(D5:O5/C5)</f>
        <v>0.99091962905718711</v>
      </c>
      <c r="R5" s="117"/>
      <c r="S5" s="118"/>
      <c r="T5" s="116">
        <f>P5</f>
        <v>5129</v>
      </c>
      <c r="U5" s="9"/>
      <c r="V5" s="9"/>
      <c r="W5" s="9"/>
      <c r="X5" s="9"/>
      <c r="Y5" s="1"/>
    </row>
    <row r="6" spans="1:26" ht="42" customHeight="1" thickBot="1" x14ac:dyDescent="0.3">
      <c r="A6" s="44" t="s">
        <v>4</v>
      </c>
      <c r="B6" s="42" t="s">
        <v>5</v>
      </c>
      <c r="C6" s="116">
        <v>796</v>
      </c>
      <c r="D6" s="113"/>
      <c r="E6" s="114"/>
      <c r="F6" s="115"/>
      <c r="G6" s="114"/>
      <c r="H6" s="115"/>
      <c r="I6" s="114"/>
      <c r="J6" s="115"/>
      <c r="K6" s="114"/>
      <c r="L6" s="115"/>
      <c r="M6" s="114"/>
      <c r="N6" s="115"/>
      <c r="O6" s="114"/>
      <c r="P6" s="116">
        <f t="shared" ref="P6:P29" si="0">SUM(D6:O6)</f>
        <v>0</v>
      </c>
      <c r="Q6" s="19" cm="1">
        <f t="array" ref="Q6">SUM(D6:O6/C6)</f>
        <v>0</v>
      </c>
      <c r="R6" s="117"/>
      <c r="S6" s="119"/>
      <c r="T6" s="116">
        <f t="shared" ref="T6:T8" si="1">P6</f>
        <v>0</v>
      </c>
      <c r="U6" s="9"/>
      <c r="V6" s="9"/>
      <c r="W6" s="9"/>
      <c r="X6" s="9"/>
      <c r="Y6" s="1"/>
    </row>
    <row r="7" spans="1:26" ht="31.5" customHeight="1" thickBot="1" x14ac:dyDescent="0.3">
      <c r="A7" s="44" t="s">
        <v>6</v>
      </c>
      <c r="B7" s="156" t="s">
        <v>7</v>
      </c>
      <c r="C7" s="116">
        <v>3318</v>
      </c>
      <c r="D7" s="113"/>
      <c r="E7" s="114">
        <v>1200</v>
      </c>
      <c r="F7" s="115"/>
      <c r="G7" s="114">
        <v>1000</v>
      </c>
      <c r="H7" s="115"/>
      <c r="I7" s="114"/>
      <c r="J7" s="115"/>
      <c r="K7" s="114"/>
      <c r="L7" s="115"/>
      <c r="M7" s="114"/>
      <c r="N7" s="115"/>
      <c r="O7" s="114">
        <v>300</v>
      </c>
      <c r="P7" s="116">
        <f t="shared" si="0"/>
        <v>2500</v>
      </c>
      <c r="Q7" s="19" cm="1">
        <f t="array" ref="Q7">SUM(D7:O7/C7)</f>
        <v>0.75346594333936101</v>
      </c>
      <c r="R7" s="117"/>
      <c r="S7" s="119"/>
      <c r="T7" s="116">
        <f t="shared" si="1"/>
        <v>2500</v>
      </c>
      <c r="U7" s="9"/>
      <c r="V7" s="9"/>
      <c r="W7" s="9"/>
      <c r="X7" s="9"/>
      <c r="Y7" s="1"/>
    </row>
    <row r="8" spans="1:26" ht="41.25" customHeight="1" thickBot="1" x14ac:dyDescent="0.3">
      <c r="A8" s="158" t="s">
        <v>8</v>
      </c>
      <c r="B8" s="155" t="s">
        <v>59</v>
      </c>
      <c r="C8" s="112">
        <v>4645</v>
      </c>
      <c r="D8" s="113"/>
      <c r="E8" s="114">
        <v>1600</v>
      </c>
      <c r="F8" s="115"/>
      <c r="G8" s="114"/>
      <c r="H8" s="115">
        <v>3000</v>
      </c>
      <c r="I8" s="114"/>
      <c r="J8" s="115"/>
      <c r="K8" s="114"/>
      <c r="L8" s="115"/>
      <c r="M8" s="114"/>
      <c r="N8" s="115"/>
      <c r="O8" s="114"/>
      <c r="P8" s="116">
        <f t="shared" si="0"/>
        <v>4600</v>
      </c>
      <c r="Q8" s="19" cm="1">
        <f t="array" ref="Q8">SUM(D8:O8/C8)</f>
        <v>0.99031216361679231</v>
      </c>
      <c r="R8" s="120"/>
      <c r="S8" s="119"/>
      <c r="T8" s="116">
        <f t="shared" si="1"/>
        <v>4600</v>
      </c>
      <c r="U8" s="9"/>
      <c r="V8" s="9"/>
      <c r="W8" s="9"/>
      <c r="X8" s="9"/>
      <c r="Y8" s="1"/>
    </row>
    <row r="9" spans="1:26" ht="72" customHeight="1" thickBot="1" x14ac:dyDescent="0.3">
      <c r="A9" s="44" t="s">
        <v>9</v>
      </c>
      <c r="B9" s="156" t="s">
        <v>60</v>
      </c>
      <c r="C9" s="116">
        <v>7963</v>
      </c>
      <c r="D9" s="113"/>
      <c r="E9" s="114"/>
      <c r="F9" s="115">
        <v>1060</v>
      </c>
      <c r="G9" s="114">
        <v>2000</v>
      </c>
      <c r="H9" s="115"/>
      <c r="I9" s="114"/>
      <c r="J9" s="115">
        <v>2000</v>
      </c>
      <c r="K9" s="114"/>
      <c r="L9" s="115"/>
      <c r="M9" s="114">
        <v>2000</v>
      </c>
      <c r="N9" s="115"/>
      <c r="O9" s="114"/>
      <c r="P9" s="116">
        <f t="shared" si="0"/>
        <v>7060</v>
      </c>
      <c r="Q9" s="19" cm="1">
        <f t="array" ref="Q9">SUM(D9:O9/C9)</f>
        <v>0.8866005274394072</v>
      </c>
      <c r="R9" s="121">
        <v>1200</v>
      </c>
      <c r="S9" s="122">
        <v>2100</v>
      </c>
      <c r="T9" s="116">
        <f>S9+P9</f>
        <v>9160</v>
      </c>
      <c r="U9" s="9"/>
      <c r="V9" s="9"/>
      <c r="W9" s="9"/>
      <c r="X9" s="9"/>
      <c r="Y9" s="1"/>
    </row>
    <row r="10" spans="1:26" ht="43.5" customHeight="1" thickBot="1" x14ac:dyDescent="0.3">
      <c r="A10" s="158" t="s">
        <v>10</v>
      </c>
      <c r="B10" s="155" t="s">
        <v>11</v>
      </c>
      <c r="C10" s="112">
        <v>1327</v>
      </c>
      <c r="D10" s="113"/>
      <c r="E10" s="114"/>
      <c r="F10" s="115"/>
      <c r="G10" s="114"/>
      <c r="H10" s="115"/>
      <c r="I10" s="114"/>
      <c r="J10" s="115"/>
      <c r="K10" s="114"/>
      <c r="L10" s="115"/>
      <c r="M10" s="114">
        <v>1000</v>
      </c>
      <c r="N10" s="115"/>
      <c r="O10" s="114"/>
      <c r="P10" s="116">
        <f t="shared" si="0"/>
        <v>1000</v>
      </c>
      <c r="Q10" s="19" cm="1">
        <f t="array" ref="Q10">SUM(D10:O10/C10)</f>
        <v>0.75357950263752826</v>
      </c>
      <c r="R10" s="117"/>
      <c r="S10" s="119"/>
      <c r="T10" s="116">
        <f>P10</f>
        <v>1000</v>
      </c>
      <c r="U10" s="9"/>
      <c r="V10" s="9"/>
      <c r="W10" s="9"/>
      <c r="X10" s="9"/>
      <c r="Y10" s="1"/>
    </row>
    <row r="11" spans="1:26" ht="42" customHeight="1" thickBot="1" x14ac:dyDescent="0.3">
      <c r="A11" s="44" t="s">
        <v>12</v>
      </c>
      <c r="B11" s="156" t="s">
        <v>13</v>
      </c>
      <c r="C11" s="116">
        <v>1327</v>
      </c>
      <c r="D11" s="123"/>
      <c r="E11" s="116"/>
      <c r="F11" s="124"/>
      <c r="G11" s="116"/>
      <c r="H11" s="124"/>
      <c r="I11" s="116"/>
      <c r="J11" s="124"/>
      <c r="K11" s="116"/>
      <c r="L11" s="124"/>
      <c r="M11" s="116"/>
      <c r="N11" s="124">
        <v>1000</v>
      </c>
      <c r="O11" s="116"/>
      <c r="P11" s="116">
        <f t="shared" si="0"/>
        <v>1000</v>
      </c>
      <c r="Q11" s="19" cm="1">
        <f t="array" ref="Q11">SUM(D11:O11/C11)</f>
        <v>0.75357950263752826</v>
      </c>
      <c r="R11" s="117"/>
      <c r="S11" s="119"/>
      <c r="T11" s="116">
        <f t="shared" ref="T11:T12" si="2">P11</f>
        <v>1000</v>
      </c>
      <c r="U11" s="9"/>
      <c r="V11" s="9"/>
      <c r="W11" s="9"/>
      <c r="X11" s="9"/>
      <c r="Y11" s="1"/>
    </row>
    <row r="12" spans="1:26" ht="42.75" customHeight="1" thickBot="1" x14ac:dyDescent="0.3">
      <c r="A12" s="44" t="s">
        <v>14</v>
      </c>
      <c r="B12" s="157" t="s">
        <v>61</v>
      </c>
      <c r="C12" s="116">
        <v>1592</v>
      </c>
      <c r="D12" s="113"/>
      <c r="E12" s="114"/>
      <c r="F12" s="115"/>
      <c r="G12" s="114"/>
      <c r="H12" s="115">
        <v>1592</v>
      </c>
      <c r="I12" s="114"/>
      <c r="J12" s="115"/>
      <c r="K12" s="114"/>
      <c r="L12" s="115"/>
      <c r="M12" s="114"/>
      <c r="N12" s="115"/>
      <c r="O12" s="114"/>
      <c r="P12" s="116">
        <f t="shared" si="0"/>
        <v>1592</v>
      </c>
      <c r="Q12" s="19" cm="1">
        <f t="array" ref="Q12">SUM(D12:O12/C12)</f>
        <v>1</v>
      </c>
      <c r="R12" s="117"/>
      <c r="S12" s="119"/>
      <c r="T12" s="116">
        <f t="shared" si="2"/>
        <v>1592</v>
      </c>
      <c r="U12" s="9"/>
      <c r="V12" s="9"/>
      <c r="W12" s="9"/>
      <c r="X12" s="9"/>
      <c r="Y12" s="1"/>
    </row>
    <row r="13" spans="1:26" ht="42.75" customHeight="1" thickBot="1" x14ac:dyDescent="0.3">
      <c r="A13" s="159" t="s">
        <v>15</v>
      </c>
      <c r="B13" s="42" t="s">
        <v>52</v>
      </c>
      <c r="C13" s="125">
        <v>37958</v>
      </c>
      <c r="D13" s="116">
        <v>1049.8399999999999</v>
      </c>
      <c r="E13" s="126"/>
      <c r="F13" s="114">
        <v>3100</v>
      </c>
      <c r="G13" s="114">
        <v>1049.8399999999999</v>
      </c>
      <c r="H13" s="114">
        <v>1900</v>
      </c>
      <c r="I13" s="114">
        <v>1050</v>
      </c>
      <c r="J13" s="115"/>
      <c r="K13" s="114"/>
      <c r="L13" s="114"/>
      <c r="M13" s="114"/>
      <c r="N13" s="114"/>
      <c r="O13" s="114"/>
      <c r="P13" s="116">
        <f t="shared" si="0"/>
        <v>8149.68</v>
      </c>
      <c r="Q13" s="127" cm="1">
        <f t="array" ref="Q13">SUM(D13:O14/C13)</f>
        <v>0.98947995152537016</v>
      </c>
      <c r="R13" s="128">
        <v>18000</v>
      </c>
      <c r="S13" s="129">
        <f>6000+6000+6000</f>
        <v>18000</v>
      </c>
      <c r="T13" s="125">
        <f>S13+P14+P13</f>
        <v>55558.68</v>
      </c>
      <c r="U13" s="9"/>
      <c r="V13" s="9"/>
      <c r="W13" s="9"/>
      <c r="X13" s="9"/>
      <c r="Y13" s="1"/>
    </row>
    <row r="14" spans="1:26" ht="30.75" customHeight="1" thickBot="1" x14ac:dyDescent="0.3">
      <c r="A14" s="160"/>
      <c r="B14" s="42" t="s">
        <v>62</v>
      </c>
      <c r="C14" s="130"/>
      <c r="D14" s="113">
        <v>664</v>
      </c>
      <c r="E14" s="114">
        <f>2590+2200</f>
        <v>4790</v>
      </c>
      <c r="F14" s="115">
        <v>375</v>
      </c>
      <c r="G14" s="114">
        <v>1580</v>
      </c>
      <c r="H14" s="115">
        <v>3000</v>
      </c>
      <c r="I14" s="114">
        <v>5000</v>
      </c>
      <c r="J14" s="115">
        <v>6000</v>
      </c>
      <c r="K14" s="152">
        <v>6000</v>
      </c>
      <c r="L14" s="153">
        <v>2000</v>
      </c>
      <c r="M14" s="114"/>
      <c r="N14" s="115"/>
      <c r="O14" s="114"/>
      <c r="P14" s="116">
        <f t="shared" si="0"/>
        <v>29409</v>
      </c>
      <c r="Q14" s="127"/>
      <c r="R14" s="128"/>
      <c r="S14" s="131"/>
      <c r="T14" s="130"/>
      <c r="U14" s="9"/>
      <c r="V14" s="9"/>
      <c r="W14" s="9"/>
      <c r="X14" s="9"/>
      <c r="Y14" s="1"/>
    </row>
    <row r="15" spans="1:26" ht="40.5" customHeight="1" thickBot="1" x14ac:dyDescent="0.3">
      <c r="A15" s="159" t="s">
        <v>16</v>
      </c>
      <c r="B15" s="156" t="s">
        <v>63</v>
      </c>
      <c r="C15" s="125">
        <v>34375</v>
      </c>
      <c r="D15" s="123"/>
      <c r="E15" s="116">
        <v>2120</v>
      </c>
      <c r="F15" s="124">
        <v>1300</v>
      </c>
      <c r="G15" s="116">
        <v>1500</v>
      </c>
      <c r="H15" s="124">
        <v>1500</v>
      </c>
      <c r="I15" s="116"/>
      <c r="J15" s="124">
        <f>3000+150</f>
        <v>3150</v>
      </c>
      <c r="K15" s="132">
        <f>2315+1000</f>
        <v>3315</v>
      </c>
      <c r="L15" s="124">
        <v>3865</v>
      </c>
      <c r="M15" s="116">
        <v>4015</v>
      </c>
      <c r="N15" s="124">
        <v>4165</v>
      </c>
      <c r="O15" s="116">
        <v>1000</v>
      </c>
      <c r="P15" s="116">
        <f t="shared" si="0"/>
        <v>25930</v>
      </c>
      <c r="Q15" s="133" cm="1">
        <f t="array" ref="Q15">SUM(D15:O16/C15)</f>
        <v>0.99972363636363648</v>
      </c>
      <c r="R15" s="134"/>
      <c r="S15" s="118"/>
      <c r="T15" s="125">
        <f>P15+P16</f>
        <v>34365.5</v>
      </c>
      <c r="U15" s="9"/>
      <c r="V15" s="9"/>
      <c r="W15" s="9"/>
      <c r="X15" s="9"/>
      <c r="Y15" s="1"/>
    </row>
    <row r="16" spans="1:26" ht="36.75" customHeight="1" thickBot="1" x14ac:dyDescent="0.3">
      <c r="A16" s="160"/>
      <c r="B16" s="156" t="s">
        <v>53</v>
      </c>
      <c r="C16" s="130"/>
      <c r="D16" s="135"/>
      <c r="E16" s="136"/>
      <c r="F16" s="137">
        <v>2120</v>
      </c>
      <c r="G16" s="137">
        <v>1000</v>
      </c>
      <c r="H16" s="137">
        <v>1500</v>
      </c>
      <c r="I16" s="136">
        <v>2700</v>
      </c>
      <c r="J16" s="136">
        <v>815.5</v>
      </c>
      <c r="K16" s="138">
        <v>300</v>
      </c>
      <c r="L16" s="136"/>
      <c r="M16" s="136"/>
      <c r="N16" s="136"/>
      <c r="O16" s="136"/>
      <c r="P16" s="116">
        <f t="shared" si="0"/>
        <v>8435.5</v>
      </c>
      <c r="Q16" s="133"/>
      <c r="R16" s="139"/>
      <c r="S16" s="119"/>
      <c r="T16" s="130"/>
      <c r="U16" s="9"/>
      <c r="V16" s="9"/>
      <c r="W16" s="9"/>
      <c r="X16" s="9"/>
      <c r="Y16" s="1"/>
    </row>
    <row r="17" spans="1:25" ht="36.75" customHeight="1" thickBot="1" x14ac:dyDescent="0.3">
      <c r="A17" s="44" t="s">
        <v>17</v>
      </c>
      <c r="B17" s="42" t="s">
        <v>18</v>
      </c>
      <c r="C17" s="116">
        <v>1327</v>
      </c>
      <c r="D17" s="135">
        <v>663.61</v>
      </c>
      <c r="E17" s="136"/>
      <c r="F17" s="140"/>
      <c r="G17" s="136"/>
      <c r="H17" s="140"/>
      <c r="I17" s="136"/>
      <c r="J17" s="140"/>
      <c r="K17" s="136"/>
      <c r="L17" s="140"/>
      <c r="M17" s="136">
        <v>663.39</v>
      </c>
      <c r="N17" s="140"/>
      <c r="O17" s="136"/>
      <c r="P17" s="116">
        <f t="shared" si="0"/>
        <v>1327</v>
      </c>
      <c r="Q17" s="141" cm="1">
        <f t="array" ref="Q17">SUM(D17:O17/C17)</f>
        <v>1</v>
      </c>
      <c r="R17" s="117"/>
      <c r="S17" s="119"/>
      <c r="T17" s="116">
        <f>P17</f>
        <v>1327</v>
      </c>
      <c r="U17" s="9"/>
      <c r="V17" s="9"/>
      <c r="W17" s="9"/>
      <c r="X17" s="9"/>
      <c r="Y17" s="1"/>
    </row>
    <row r="18" spans="1:25" ht="33.75" customHeight="1" thickBot="1" x14ac:dyDescent="0.3">
      <c r="A18" s="158" t="s">
        <v>19</v>
      </c>
      <c r="B18" s="155" t="s">
        <v>20</v>
      </c>
      <c r="C18" s="112">
        <v>1327</v>
      </c>
      <c r="D18" s="135"/>
      <c r="E18" s="136">
        <v>500</v>
      </c>
      <c r="F18" s="140">
        <v>500</v>
      </c>
      <c r="G18" s="136"/>
      <c r="H18" s="140"/>
      <c r="I18" s="136"/>
      <c r="J18" s="140"/>
      <c r="K18" s="136"/>
      <c r="L18" s="140"/>
      <c r="M18" s="136">
        <v>327</v>
      </c>
      <c r="N18" s="140"/>
      <c r="O18" s="136"/>
      <c r="P18" s="116">
        <f t="shared" si="0"/>
        <v>1327</v>
      </c>
      <c r="Q18" s="19" cm="1">
        <f t="array" ref="Q18">SUM(D18:O18/C18)</f>
        <v>1</v>
      </c>
      <c r="R18" s="117"/>
      <c r="S18" s="119"/>
      <c r="T18" s="116">
        <f t="shared" ref="T18:T29" si="3">P18</f>
        <v>1327</v>
      </c>
      <c r="U18" s="9"/>
      <c r="V18" s="9"/>
      <c r="W18" s="9"/>
      <c r="X18" s="9"/>
      <c r="Y18" s="1"/>
    </row>
    <row r="19" spans="1:25" ht="53.25" thickBot="1" x14ac:dyDescent="0.3">
      <c r="A19" s="44" t="s">
        <v>21</v>
      </c>
      <c r="B19" s="156" t="s">
        <v>64</v>
      </c>
      <c r="C19" s="116">
        <v>3981</v>
      </c>
      <c r="D19" s="135"/>
      <c r="E19" s="136"/>
      <c r="F19" s="140"/>
      <c r="G19" s="136">
        <v>2800</v>
      </c>
      <c r="H19" s="140"/>
      <c r="I19" s="136"/>
      <c r="J19" s="140"/>
      <c r="K19" s="136"/>
      <c r="L19" s="140"/>
      <c r="M19" s="136"/>
      <c r="N19" s="140"/>
      <c r="O19" s="136"/>
      <c r="P19" s="116">
        <f>SUM(D19:O19)</f>
        <v>2800</v>
      </c>
      <c r="Q19" s="19">
        <f>SUM(G19/C19)</f>
        <v>0.70334086912835969</v>
      </c>
      <c r="R19" s="142">
        <v>800</v>
      </c>
      <c r="S19" s="143">
        <v>1981</v>
      </c>
      <c r="T19" s="116">
        <f>P19+S19</f>
        <v>4781</v>
      </c>
      <c r="U19" s="9"/>
      <c r="V19" s="9"/>
      <c r="W19" s="9"/>
      <c r="X19" s="9"/>
      <c r="Y19" s="1"/>
    </row>
    <row r="20" spans="1:25" ht="53.25" thickBot="1" x14ac:dyDescent="0.3">
      <c r="A20" s="44" t="s">
        <v>22</v>
      </c>
      <c r="B20" s="42" t="s">
        <v>65</v>
      </c>
      <c r="C20" s="116">
        <v>2654</v>
      </c>
      <c r="D20" s="135"/>
      <c r="E20" s="136"/>
      <c r="F20" s="140">
        <v>500</v>
      </c>
      <c r="G20" s="136"/>
      <c r="H20" s="140"/>
      <c r="I20" s="136">
        <v>500</v>
      </c>
      <c r="J20" s="140"/>
      <c r="K20" s="136">
        <v>500</v>
      </c>
      <c r="L20" s="140"/>
      <c r="M20" s="136">
        <v>1000</v>
      </c>
      <c r="N20" s="140"/>
      <c r="O20" s="136"/>
      <c r="P20" s="116">
        <f t="shared" si="0"/>
        <v>2500</v>
      </c>
      <c r="Q20" s="19" cm="1">
        <f t="array" ref="Q20">SUM(D20:O20/C20)</f>
        <v>0.94197437829691033</v>
      </c>
      <c r="R20" s="117"/>
      <c r="S20" s="119"/>
      <c r="T20" s="116">
        <f t="shared" si="3"/>
        <v>2500</v>
      </c>
      <c r="U20" s="9"/>
      <c r="V20" s="9"/>
      <c r="W20" s="9"/>
      <c r="X20" s="9"/>
      <c r="Y20" s="1"/>
    </row>
    <row r="21" spans="1:25" ht="39.75" customHeight="1" thickBot="1" x14ac:dyDescent="0.3">
      <c r="A21" s="158" t="s">
        <v>23</v>
      </c>
      <c r="B21" s="155" t="s">
        <v>66</v>
      </c>
      <c r="C21" s="112">
        <v>2654</v>
      </c>
      <c r="D21" s="135"/>
      <c r="E21" s="136"/>
      <c r="F21" s="140">
        <v>500</v>
      </c>
      <c r="G21" s="136"/>
      <c r="H21" s="140"/>
      <c r="I21" s="136">
        <v>500</v>
      </c>
      <c r="J21" s="140"/>
      <c r="K21" s="136"/>
      <c r="L21" s="140"/>
      <c r="M21" s="136">
        <v>500</v>
      </c>
      <c r="N21" s="140"/>
      <c r="O21" s="136"/>
      <c r="P21" s="116">
        <f t="shared" si="0"/>
        <v>1500</v>
      </c>
      <c r="Q21" s="19" cm="1">
        <f t="array" ref="Q21">SUM(D21:O21/C21)</f>
        <v>0.5651846269781462</v>
      </c>
      <c r="R21" s="117"/>
      <c r="S21" s="119"/>
      <c r="T21" s="116">
        <f t="shared" si="3"/>
        <v>1500</v>
      </c>
      <c r="U21" s="9"/>
      <c r="V21" s="9"/>
      <c r="W21" s="9"/>
      <c r="X21" s="9"/>
      <c r="Y21" s="1"/>
    </row>
    <row r="22" spans="1:25" ht="40.5" customHeight="1" thickBot="1" x14ac:dyDescent="0.3">
      <c r="A22" s="44" t="s">
        <v>24</v>
      </c>
      <c r="B22" s="156" t="s">
        <v>25</v>
      </c>
      <c r="C22" s="116">
        <v>3981</v>
      </c>
      <c r="D22" s="135"/>
      <c r="E22" s="136"/>
      <c r="F22" s="140">
        <v>1000</v>
      </c>
      <c r="G22" s="136">
        <v>800</v>
      </c>
      <c r="H22" s="140"/>
      <c r="I22" s="136">
        <v>1200</v>
      </c>
      <c r="J22" s="140"/>
      <c r="K22" s="136"/>
      <c r="L22" s="140"/>
      <c r="M22" s="136"/>
      <c r="N22" s="140">
        <v>981</v>
      </c>
      <c r="O22" s="136"/>
      <c r="P22" s="116">
        <f t="shared" si="0"/>
        <v>3981</v>
      </c>
      <c r="Q22" s="19" cm="1">
        <f t="array" ref="Q22">SUM(D22:O22/C22)</f>
        <v>1</v>
      </c>
      <c r="R22" s="117"/>
      <c r="S22" s="118"/>
      <c r="T22" s="116">
        <f t="shared" si="3"/>
        <v>3981</v>
      </c>
      <c r="U22" s="9"/>
      <c r="V22" s="9"/>
      <c r="W22" s="9"/>
      <c r="X22" s="9"/>
      <c r="Y22" s="1"/>
    </row>
    <row r="23" spans="1:25" ht="40.5" customHeight="1" thickBot="1" x14ac:dyDescent="0.3">
      <c r="A23" s="158" t="s">
        <v>26</v>
      </c>
      <c r="B23" s="156" t="s">
        <v>67</v>
      </c>
      <c r="C23" s="116">
        <v>2654</v>
      </c>
      <c r="D23" s="135"/>
      <c r="E23" s="136"/>
      <c r="F23" s="140"/>
      <c r="G23" s="136">
        <v>1200</v>
      </c>
      <c r="H23" s="140"/>
      <c r="I23" s="136"/>
      <c r="J23" s="140">
        <v>1000</v>
      </c>
      <c r="K23" s="136"/>
      <c r="L23" s="140"/>
      <c r="M23" s="136">
        <v>454</v>
      </c>
      <c r="N23" s="140"/>
      <c r="O23" s="136"/>
      <c r="P23" s="116">
        <f t="shared" si="0"/>
        <v>2654</v>
      </c>
      <c r="Q23" s="19" cm="1">
        <f t="array" ref="Q23">SUM(D23:O23/C23)</f>
        <v>1</v>
      </c>
      <c r="R23" s="117"/>
      <c r="S23" s="119"/>
      <c r="T23" s="116">
        <f t="shared" si="3"/>
        <v>2654</v>
      </c>
      <c r="U23" s="9"/>
      <c r="V23" s="9"/>
      <c r="W23" s="9"/>
      <c r="X23" s="9"/>
      <c r="Y23" s="1"/>
    </row>
    <row r="24" spans="1:25" ht="53.25" thickBot="1" x14ac:dyDescent="0.3">
      <c r="A24" s="44" t="s">
        <v>43</v>
      </c>
      <c r="B24" s="156" t="s">
        <v>68</v>
      </c>
      <c r="C24" s="116">
        <v>1327</v>
      </c>
      <c r="D24" s="135"/>
      <c r="E24" s="136"/>
      <c r="F24" s="140">
        <v>500</v>
      </c>
      <c r="G24" s="136"/>
      <c r="H24" s="140"/>
      <c r="I24" s="136"/>
      <c r="J24" s="140"/>
      <c r="K24" s="136"/>
      <c r="L24" s="140"/>
      <c r="M24" s="136">
        <v>663.5</v>
      </c>
      <c r="N24" s="140"/>
      <c r="O24" s="136"/>
      <c r="P24" s="116">
        <f t="shared" si="0"/>
        <v>1163.5</v>
      </c>
      <c r="Q24" s="19" cm="1">
        <f t="array" ref="Q24">SUM(D24:O24/C24)</f>
        <v>0.87678975131876413</v>
      </c>
      <c r="R24" s="117"/>
      <c r="S24" s="119"/>
      <c r="T24" s="116">
        <f t="shared" si="3"/>
        <v>1163.5</v>
      </c>
      <c r="U24" s="9"/>
      <c r="V24" s="9"/>
      <c r="W24" s="9"/>
      <c r="X24" s="9"/>
      <c r="Y24" s="1"/>
    </row>
    <row r="25" spans="1:25" ht="40.5" customHeight="1" thickBot="1" x14ac:dyDescent="0.3">
      <c r="A25" s="158" t="s">
        <v>54</v>
      </c>
      <c r="B25" s="156" t="s">
        <v>51</v>
      </c>
      <c r="C25" s="116">
        <v>1592</v>
      </c>
      <c r="D25" s="137"/>
      <c r="E25" s="137"/>
      <c r="F25" s="137">
        <v>400</v>
      </c>
      <c r="G25" s="137"/>
      <c r="H25" s="137"/>
      <c r="I25" s="137"/>
      <c r="J25" s="137"/>
      <c r="K25" s="137"/>
      <c r="L25" s="137"/>
      <c r="M25" s="137"/>
      <c r="N25" s="137"/>
      <c r="O25" s="137"/>
      <c r="P25" s="116">
        <f t="shared" si="0"/>
        <v>400</v>
      </c>
      <c r="Q25" s="19" cm="1">
        <f t="array" ref="Q25">SUM(D25:O25/C25)</f>
        <v>0.25125628140703515</v>
      </c>
      <c r="R25" s="117"/>
      <c r="S25" s="119"/>
      <c r="T25" s="116">
        <f t="shared" si="3"/>
        <v>400</v>
      </c>
      <c r="U25" s="9"/>
      <c r="V25" s="9"/>
      <c r="W25" s="9"/>
      <c r="X25" s="9"/>
      <c r="Y25" s="1"/>
    </row>
    <row r="26" spans="1:25" ht="40.5" customHeight="1" thickBot="1" x14ac:dyDescent="0.3">
      <c r="A26" s="44" t="s">
        <v>55</v>
      </c>
      <c r="B26" s="156" t="s">
        <v>101</v>
      </c>
      <c r="C26" s="116">
        <v>19908</v>
      </c>
      <c r="D26" s="144"/>
      <c r="E26" s="145"/>
      <c r="F26" s="146">
        <v>1640</v>
      </c>
      <c r="G26" s="145">
        <v>2000</v>
      </c>
      <c r="H26" s="146">
        <v>1800</v>
      </c>
      <c r="I26" s="145">
        <v>850</v>
      </c>
      <c r="J26" s="146"/>
      <c r="K26" s="145"/>
      <c r="L26" s="146">
        <v>1330</v>
      </c>
      <c r="M26" s="145">
        <f>2000+2000</f>
        <v>4000</v>
      </c>
      <c r="N26" s="146"/>
      <c r="O26" s="145">
        <v>2000</v>
      </c>
      <c r="P26" s="116">
        <f t="shared" si="0"/>
        <v>13620</v>
      </c>
      <c r="Q26" s="19" cm="1">
        <f t="array" ref="Q26">SUM(D26:O26/C26)</f>
        <v>0.68414707655213991</v>
      </c>
      <c r="R26" s="117"/>
      <c r="S26" s="119"/>
      <c r="T26" s="116">
        <f t="shared" si="3"/>
        <v>13620</v>
      </c>
      <c r="U26" s="9"/>
      <c r="V26" s="9"/>
      <c r="W26" s="9"/>
      <c r="X26" s="9"/>
      <c r="Y26" s="1"/>
    </row>
    <row r="27" spans="1:25" ht="40.5" customHeight="1" thickBot="1" x14ac:dyDescent="0.3">
      <c r="A27" s="158" t="s">
        <v>56</v>
      </c>
      <c r="B27" s="156" t="s">
        <v>102</v>
      </c>
      <c r="C27" s="116">
        <v>1990</v>
      </c>
      <c r="D27" s="144"/>
      <c r="E27" s="145"/>
      <c r="F27" s="146">
        <v>500</v>
      </c>
      <c r="G27" s="145"/>
      <c r="H27" s="146">
        <v>700</v>
      </c>
      <c r="I27" s="145"/>
      <c r="J27" s="146"/>
      <c r="K27" s="145"/>
      <c r="L27" s="146">
        <v>790</v>
      </c>
      <c r="M27" s="145"/>
      <c r="N27" s="146"/>
      <c r="O27" s="145"/>
      <c r="P27" s="116">
        <f t="shared" si="0"/>
        <v>1990</v>
      </c>
      <c r="Q27" s="19" cm="1">
        <f t="array" ref="Q27">SUM(D27:O27/C27)</f>
        <v>1</v>
      </c>
      <c r="R27" s="117"/>
      <c r="S27" s="119"/>
      <c r="T27" s="116">
        <f t="shared" si="3"/>
        <v>1990</v>
      </c>
      <c r="U27" s="9"/>
      <c r="V27" s="9"/>
      <c r="W27" s="9"/>
      <c r="X27" s="9"/>
      <c r="Y27" s="1"/>
    </row>
    <row r="28" spans="1:25" ht="40.5" customHeight="1" thickBot="1" x14ac:dyDescent="0.3">
      <c r="A28" s="44" t="s">
        <v>57</v>
      </c>
      <c r="B28" s="156" t="s">
        <v>103</v>
      </c>
      <c r="C28" s="116">
        <v>1990</v>
      </c>
      <c r="D28" s="135"/>
      <c r="E28" s="136"/>
      <c r="F28" s="140"/>
      <c r="G28" s="136">
        <v>1000</v>
      </c>
      <c r="H28" s="140"/>
      <c r="I28" s="136"/>
      <c r="J28" s="140"/>
      <c r="K28" s="136"/>
      <c r="L28" s="140"/>
      <c r="M28" s="136"/>
      <c r="N28" s="140"/>
      <c r="O28" s="136">
        <v>990</v>
      </c>
      <c r="P28" s="116">
        <f t="shared" si="0"/>
        <v>1990</v>
      </c>
      <c r="Q28" s="19" cm="1">
        <f t="array" ref="Q28">SUM(D28:O28/C28)</f>
        <v>1</v>
      </c>
      <c r="R28" s="117"/>
      <c r="S28" s="119"/>
      <c r="T28" s="116">
        <f t="shared" si="3"/>
        <v>1990</v>
      </c>
      <c r="U28" s="9"/>
      <c r="V28" s="9"/>
      <c r="W28" s="9"/>
      <c r="X28" s="9"/>
      <c r="Y28" s="1"/>
    </row>
    <row r="29" spans="1:25" ht="41.25" customHeight="1" thickBot="1" x14ac:dyDescent="0.3">
      <c r="A29" s="158" t="s">
        <v>99</v>
      </c>
      <c r="B29" s="156" t="s">
        <v>104</v>
      </c>
      <c r="C29" s="116">
        <v>1990</v>
      </c>
      <c r="D29" s="135"/>
      <c r="E29" s="136"/>
      <c r="F29" s="140"/>
      <c r="G29" s="136">
        <v>1500</v>
      </c>
      <c r="H29" s="140"/>
      <c r="I29" s="136"/>
      <c r="J29" s="140"/>
      <c r="K29" s="136"/>
      <c r="L29" s="140"/>
      <c r="M29" s="136">
        <v>490</v>
      </c>
      <c r="N29" s="140"/>
      <c r="O29" s="136"/>
      <c r="P29" s="116">
        <f t="shared" si="0"/>
        <v>1990</v>
      </c>
      <c r="Q29" s="141" cm="1">
        <f t="array" ref="Q29">SUM(D29:O29/C29)</f>
        <v>1</v>
      </c>
      <c r="R29" s="117"/>
      <c r="S29" s="119"/>
      <c r="T29" s="116">
        <f t="shared" si="3"/>
        <v>1990</v>
      </c>
      <c r="U29" s="9"/>
      <c r="V29" s="9"/>
      <c r="W29" s="9"/>
      <c r="X29" s="9"/>
      <c r="Y29" s="1"/>
    </row>
    <row r="30" spans="1:25" ht="42.75" customHeight="1" thickBot="1" x14ac:dyDescent="0.45">
      <c r="A30" s="161"/>
      <c r="B30" s="154" t="s">
        <v>27</v>
      </c>
      <c r="C30" s="147">
        <f>SUM(C5:C29)</f>
        <v>145852</v>
      </c>
      <c r="D30" s="148"/>
      <c r="E30" s="149"/>
      <c r="F30" s="150"/>
      <c r="G30" s="149"/>
      <c r="H30" s="150"/>
      <c r="I30" s="149"/>
      <c r="J30" s="150"/>
      <c r="K30" s="151"/>
      <c r="L30" s="150"/>
      <c r="M30" s="149"/>
      <c r="N30" s="150"/>
      <c r="O30" s="149"/>
      <c r="P30" s="116">
        <f>SUM(P5:P29)</f>
        <v>132047.67999999999</v>
      </c>
      <c r="Q30" s="141">
        <f>SUM(P30/C30)</f>
        <v>0.90535392041247287</v>
      </c>
      <c r="R30" s="117"/>
      <c r="S30" s="119"/>
      <c r="T30" s="116">
        <f>SUM(T5:T29)</f>
        <v>154128.68</v>
      </c>
      <c r="U30" s="9"/>
      <c r="V30" s="9"/>
      <c r="W30" s="9"/>
      <c r="X30" s="9"/>
      <c r="Y30" s="1"/>
    </row>
    <row r="31" spans="1:25" ht="15" customHeight="1" x14ac:dyDescent="0.25">
      <c r="C31" s="10"/>
    </row>
    <row r="32" spans="1:25" ht="19.5" customHeight="1" x14ac:dyDescent="0.25"/>
    <row r="33" spans="1:18" ht="24" customHeight="1" thickBot="1" x14ac:dyDescent="0.3"/>
    <row r="34" spans="1:18" ht="24" customHeight="1" thickBot="1" x14ac:dyDescent="0.45">
      <c r="A34" s="86" t="s">
        <v>40</v>
      </c>
      <c r="B34" s="87"/>
      <c r="C34" s="88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8" ht="132" thickBot="1" x14ac:dyDescent="0.45">
      <c r="A35" s="16" t="s">
        <v>1</v>
      </c>
      <c r="B35" s="16" t="s">
        <v>41</v>
      </c>
      <c r="C35" s="15" t="s">
        <v>106</v>
      </c>
      <c r="D35" s="16" t="s">
        <v>28</v>
      </c>
      <c r="E35" s="13" t="s">
        <v>29</v>
      </c>
      <c r="F35" s="14" t="s">
        <v>30</v>
      </c>
      <c r="G35" s="13" t="s">
        <v>31</v>
      </c>
      <c r="H35" s="13" t="s">
        <v>32</v>
      </c>
      <c r="I35" s="13" t="s">
        <v>33</v>
      </c>
      <c r="J35" s="16" t="s">
        <v>34</v>
      </c>
      <c r="K35" s="13" t="s">
        <v>35</v>
      </c>
      <c r="L35" s="14" t="s">
        <v>36</v>
      </c>
      <c r="M35" s="13" t="s">
        <v>37</v>
      </c>
      <c r="N35" s="13" t="s">
        <v>38</v>
      </c>
      <c r="O35" s="13" t="s">
        <v>39</v>
      </c>
      <c r="P35" s="17" t="s">
        <v>105</v>
      </c>
      <c r="Q35" s="29" t="s">
        <v>45</v>
      </c>
    </row>
    <row r="36" spans="1:18" ht="45.75" customHeight="1" thickBot="1" x14ac:dyDescent="0.3">
      <c r="A36" s="20" t="s">
        <v>3</v>
      </c>
      <c r="B36" s="80" t="s">
        <v>69</v>
      </c>
      <c r="C36" s="116">
        <v>1990</v>
      </c>
      <c r="D36" s="21"/>
      <c r="E36" s="22"/>
      <c r="F36" s="23"/>
      <c r="G36" s="22"/>
      <c r="H36" s="23"/>
      <c r="I36" s="22"/>
      <c r="J36" s="23">
        <v>500</v>
      </c>
      <c r="K36" s="22"/>
      <c r="L36" s="23"/>
      <c r="M36" s="22"/>
      <c r="N36" s="23"/>
      <c r="O36" s="22">
        <v>750</v>
      </c>
      <c r="P36" s="116">
        <f>SUM(D36:O36)</f>
        <v>1250</v>
      </c>
      <c r="Q36" s="24" cm="1">
        <f t="array" ref="Q36">SUM(D36:O36/C36)</f>
        <v>0.62814070351758788</v>
      </c>
      <c r="R36" s="1"/>
    </row>
    <row r="37" spans="1:18" ht="69" customHeight="1" thickBot="1" x14ac:dyDescent="0.3">
      <c r="A37" s="18" t="s">
        <v>4</v>
      </c>
      <c r="B37" s="81" t="s">
        <v>47</v>
      </c>
      <c r="C37" s="112">
        <v>3318</v>
      </c>
      <c r="D37" s="21"/>
      <c r="E37" s="22"/>
      <c r="F37" s="23"/>
      <c r="G37" s="22">
        <v>2500</v>
      </c>
      <c r="H37" s="23"/>
      <c r="I37" s="22"/>
      <c r="J37" s="23"/>
      <c r="K37" s="22"/>
      <c r="L37" s="23"/>
      <c r="M37" s="22"/>
      <c r="N37" s="23"/>
      <c r="O37" s="22"/>
      <c r="P37" s="116">
        <f t="shared" ref="P37:P40" si="4">SUM(D37:O37)</f>
        <v>2500</v>
      </c>
      <c r="Q37" s="24" cm="1">
        <f t="array" ref="Q37">SUM(D37:O37/C37)</f>
        <v>0.75346594333936101</v>
      </c>
      <c r="R37" s="1"/>
    </row>
    <row r="38" spans="1:18" ht="69.75" customHeight="1" thickBot="1" x14ac:dyDescent="0.3">
      <c r="A38" s="165" t="s">
        <v>6</v>
      </c>
      <c r="B38" s="166" t="s">
        <v>46</v>
      </c>
      <c r="C38" s="114">
        <v>3318</v>
      </c>
      <c r="D38" s="167"/>
      <c r="E38" s="168"/>
      <c r="F38" s="169"/>
      <c r="G38" s="168">
        <v>500</v>
      </c>
      <c r="H38" s="169"/>
      <c r="I38" s="168">
        <v>500</v>
      </c>
      <c r="J38" s="169"/>
      <c r="K38" s="168"/>
      <c r="L38" s="169"/>
      <c r="M38" s="168"/>
      <c r="N38" s="169"/>
      <c r="O38" s="168">
        <v>2318</v>
      </c>
      <c r="P38" s="116">
        <f t="shared" si="4"/>
        <v>3318</v>
      </c>
      <c r="Q38" s="19" cm="1">
        <f t="array" ref="Q38">SUM(D38:O38/C38)</f>
        <v>1</v>
      </c>
      <c r="R38" s="8"/>
    </row>
    <row r="39" spans="1:18" ht="69.75" customHeight="1" thickBot="1" x14ac:dyDescent="0.3">
      <c r="A39" s="20" t="s">
        <v>8</v>
      </c>
      <c r="B39" s="82" t="s">
        <v>70</v>
      </c>
      <c r="C39" s="114">
        <v>1327</v>
      </c>
      <c r="D39" s="21"/>
      <c r="E39" s="22"/>
      <c r="F39" s="23"/>
      <c r="G39" s="22"/>
      <c r="H39" s="23"/>
      <c r="I39" s="22"/>
      <c r="J39" s="23"/>
      <c r="K39" s="22"/>
      <c r="L39" s="23"/>
      <c r="M39" s="22"/>
      <c r="N39" s="23"/>
      <c r="O39" s="21"/>
      <c r="P39" s="116">
        <f t="shared" si="4"/>
        <v>0</v>
      </c>
      <c r="Q39" s="26" cm="1">
        <f t="array" ref="Q39">SUM(D39:O39/C39)</f>
        <v>0</v>
      </c>
      <c r="R39" s="1"/>
    </row>
    <row r="40" spans="1:18" ht="104.25" customHeight="1" thickBot="1" x14ac:dyDescent="0.3">
      <c r="A40" s="20" t="s">
        <v>9</v>
      </c>
      <c r="B40" s="79" t="s">
        <v>71</v>
      </c>
      <c r="C40" s="114">
        <v>663</v>
      </c>
      <c r="D40" s="25"/>
      <c r="E40" s="22"/>
      <c r="F40" s="23"/>
      <c r="G40" s="22"/>
      <c r="H40" s="23"/>
      <c r="I40" s="22"/>
      <c r="J40" s="23"/>
      <c r="K40" s="22"/>
      <c r="L40" s="23"/>
      <c r="M40" s="22"/>
      <c r="N40" s="23"/>
      <c r="O40" s="21"/>
      <c r="P40" s="116">
        <f t="shared" si="4"/>
        <v>0</v>
      </c>
      <c r="Q40" s="26" cm="1">
        <f t="array" ref="Q40">SUM(D40:O40/C40)</f>
        <v>0</v>
      </c>
    </row>
    <row r="41" spans="1:18" ht="31.5" customHeight="1" thickBot="1" x14ac:dyDescent="0.45">
      <c r="A41" s="27"/>
      <c r="B41" s="30" t="s">
        <v>27</v>
      </c>
      <c r="C41" s="45">
        <f>SUM(C36:C40)</f>
        <v>10616</v>
      </c>
      <c r="D41" s="31"/>
      <c r="E41" s="28"/>
      <c r="F41" s="32"/>
      <c r="G41" s="28"/>
      <c r="H41" s="32"/>
      <c r="I41" s="28"/>
      <c r="J41" s="32"/>
      <c r="K41" s="28"/>
      <c r="L41" s="32"/>
      <c r="M41" s="28"/>
      <c r="N41" s="32"/>
      <c r="O41" s="28"/>
      <c r="P41" s="46">
        <f>SUM(D36:O40)</f>
        <v>7068</v>
      </c>
      <c r="Q41" s="26">
        <f>SUM(P41/C41)</f>
        <v>0.66578749058025621</v>
      </c>
    </row>
    <row r="42" spans="1:18" ht="26.25" x14ac:dyDescent="0.4">
      <c r="A42" s="12"/>
      <c r="B42" s="12"/>
      <c r="C42" s="3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34"/>
    </row>
    <row r="43" spans="1:18" ht="7.5" customHeight="1" thickBot="1" x14ac:dyDescent="0.45">
      <c r="A43" s="12"/>
      <c r="B43" s="12"/>
      <c r="C43" s="3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34"/>
    </row>
    <row r="44" spans="1:18" ht="35.25" customHeight="1" thickTop="1" thickBot="1" x14ac:dyDescent="0.45">
      <c r="A44" s="94" t="s">
        <v>48</v>
      </c>
      <c r="B44" s="95"/>
      <c r="C44" s="96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34"/>
    </row>
    <row r="45" spans="1:18" ht="27" hidden="1" thickBot="1" x14ac:dyDescent="0.45">
      <c r="A45" s="12"/>
      <c r="B45" s="12"/>
      <c r="C45" s="33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34"/>
    </row>
    <row r="46" spans="1:18" ht="3.75" hidden="1" customHeight="1" thickBot="1" x14ac:dyDescent="0.45">
      <c r="A46" s="12"/>
      <c r="B46" s="12"/>
      <c r="C46" s="3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34"/>
    </row>
    <row r="47" spans="1:18" ht="2.25" hidden="1" customHeight="1" thickBot="1" x14ac:dyDescent="0.45">
      <c r="A47" s="12"/>
      <c r="B47" s="12"/>
      <c r="C47" s="33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34"/>
    </row>
    <row r="48" spans="1:18" ht="132.75" thickTop="1" thickBot="1" x14ac:dyDescent="0.45">
      <c r="A48" s="174" t="s">
        <v>1</v>
      </c>
      <c r="B48" s="174" t="s">
        <v>41</v>
      </c>
      <c r="C48" s="35" t="s">
        <v>106</v>
      </c>
      <c r="D48" s="36" t="s">
        <v>28</v>
      </c>
      <c r="E48" s="37" t="s">
        <v>29</v>
      </c>
      <c r="F48" s="38" t="s">
        <v>30</v>
      </c>
      <c r="G48" s="37" t="s">
        <v>31</v>
      </c>
      <c r="H48" s="38" t="s">
        <v>32</v>
      </c>
      <c r="I48" s="37" t="s">
        <v>33</v>
      </c>
      <c r="J48" s="38" t="s">
        <v>34</v>
      </c>
      <c r="K48" s="37" t="s">
        <v>35</v>
      </c>
      <c r="L48" s="38" t="s">
        <v>36</v>
      </c>
      <c r="M48" s="37" t="s">
        <v>37</v>
      </c>
      <c r="N48" s="38" t="s">
        <v>38</v>
      </c>
      <c r="O48" s="37" t="s">
        <v>39</v>
      </c>
      <c r="P48" s="39" t="s">
        <v>105</v>
      </c>
      <c r="Q48" s="40" t="s">
        <v>45</v>
      </c>
    </row>
    <row r="49" spans="1:17" ht="68.25" customHeight="1" thickBot="1" x14ac:dyDescent="0.3">
      <c r="A49" s="175" t="s">
        <v>3</v>
      </c>
      <c r="B49" s="176" t="s">
        <v>72</v>
      </c>
      <c r="C49" s="170">
        <v>1327</v>
      </c>
      <c r="D49" s="113"/>
      <c r="E49" s="114"/>
      <c r="F49" s="115"/>
      <c r="G49" s="114"/>
      <c r="H49" s="115"/>
      <c r="I49" s="114">
        <v>300</v>
      </c>
      <c r="J49" s="115"/>
      <c r="K49" s="114"/>
      <c r="L49" s="115"/>
      <c r="M49" s="114"/>
      <c r="N49" s="115"/>
      <c r="O49" s="114">
        <v>1000</v>
      </c>
      <c r="P49" s="116">
        <f>SUM(D49:O49)</f>
        <v>1300</v>
      </c>
      <c r="Q49" s="141" cm="1">
        <f t="array" ref="Q49">SUM(D49:O49/C49)</f>
        <v>0.97965335342878679</v>
      </c>
    </row>
    <row r="50" spans="1:17" ht="75.75" customHeight="1" thickBot="1" x14ac:dyDescent="0.3">
      <c r="A50" s="177" t="s">
        <v>4</v>
      </c>
      <c r="B50" s="178" t="s">
        <v>73</v>
      </c>
      <c r="C50" s="171">
        <v>3318</v>
      </c>
      <c r="D50" s="113"/>
      <c r="E50" s="114"/>
      <c r="F50" s="115"/>
      <c r="G50" s="114">
        <v>500</v>
      </c>
      <c r="H50" s="115"/>
      <c r="I50" s="114">
        <v>500</v>
      </c>
      <c r="J50" s="115"/>
      <c r="K50" s="114"/>
      <c r="L50" s="115"/>
      <c r="M50" s="114"/>
      <c r="N50" s="115"/>
      <c r="O50" s="114">
        <v>2000</v>
      </c>
      <c r="P50" s="116">
        <f t="shared" ref="P50:P56" si="5">SUM(D50:O50)</f>
        <v>3000</v>
      </c>
      <c r="Q50" s="141" cm="1">
        <f t="array" ref="Q50">SUM(D50:O50/C50)</f>
        <v>0.9041591320072333</v>
      </c>
    </row>
    <row r="51" spans="1:17" ht="45" customHeight="1" thickBot="1" x14ac:dyDescent="0.3">
      <c r="A51" s="179" t="s">
        <v>6</v>
      </c>
      <c r="B51" s="178" t="s">
        <v>74</v>
      </c>
      <c r="C51" s="171">
        <v>3318</v>
      </c>
      <c r="D51" s="113"/>
      <c r="E51" s="114">
        <v>390</v>
      </c>
      <c r="F51" s="115"/>
      <c r="G51" s="114">
        <v>400</v>
      </c>
      <c r="H51" s="115"/>
      <c r="I51" s="114"/>
      <c r="J51" s="115"/>
      <c r="K51" s="152">
        <v>500</v>
      </c>
      <c r="L51" s="115"/>
      <c r="M51" s="114"/>
      <c r="N51" s="115"/>
      <c r="O51" s="114">
        <v>1700</v>
      </c>
      <c r="P51" s="116">
        <f t="shared" si="5"/>
        <v>2990</v>
      </c>
      <c r="Q51" s="19" cm="1">
        <f t="array" ref="Q51">SUM(D51:O51/C51)</f>
        <v>0.90114526823387586</v>
      </c>
    </row>
    <row r="52" spans="1:17" ht="45.75" customHeight="1" thickBot="1" x14ac:dyDescent="0.3">
      <c r="A52" s="177" t="s">
        <v>8</v>
      </c>
      <c r="B52" s="176" t="s">
        <v>50</v>
      </c>
      <c r="C52" s="170">
        <v>3318</v>
      </c>
      <c r="D52" s="113"/>
      <c r="E52" s="114"/>
      <c r="F52" s="115">
        <v>300</v>
      </c>
      <c r="G52" s="114">
        <v>150</v>
      </c>
      <c r="H52" s="115">
        <v>200</v>
      </c>
      <c r="I52" s="114"/>
      <c r="J52" s="115">
        <v>500</v>
      </c>
      <c r="K52" s="114"/>
      <c r="L52" s="115"/>
      <c r="M52" s="114">
        <f>500+1250</f>
        <v>1750</v>
      </c>
      <c r="N52" s="115"/>
      <c r="O52" s="114">
        <v>418</v>
      </c>
      <c r="P52" s="116">
        <f t="shared" si="5"/>
        <v>3318</v>
      </c>
      <c r="Q52" s="19" cm="1">
        <f t="array" ref="Q52">SUM(D52:O52/C52)</f>
        <v>1</v>
      </c>
    </row>
    <row r="53" spans="1:17" ht="56.25" customHeight="1" thickBot="1" x14ac:dyDescent="0.3">
      <c r="A53" s="179" t="s">
        <v>9</v>
      </c>
      <c r="B53" s="178" t="s">
        <v>75</v>
      </c>
      <c r="C53" s="171">
        <v>2389</v>
      </c>
      <c r="D53" s="123"/>
      <c r="E53" s="116"/>
      <c r="F53" s="124"/>
      <c r="G53" s="116"/>
      <c r="H53" s="124"/>
      <c r="I53" s="116">
        <v>700</v>
      </c>
      <c r="J53" s="124"/>
      <c r="K53" s="116"/>
      <c r="L53" s="124"/>
      <c r="M53" s="116"/>
      <c r="N53" s="124"/>
      <c r="O53" s="172"/>
      <c r="P53" s="116">
        <f t="shared" si="5"/>
        <v>700</v>
      </c>
      <c r="Q53" s="19" cm="1">
        <f t="array" ref="Q53">SUM(D53:O53/C53)</f>
        <v>0.29300962745918796</v>
      </c>
    </row>
    <row r="54" spans="1:17" ht="62.25" customHeight="1" thickBot="1" x14ac:dyDescent="0.3">
      <c r="A54" s="177" t="s">
        <v>10</v>
      </c>
      <c r="B54" s="178" t="s">
        <v>42</v>
      </c>
      <c r="C54" s="171">
        <v>5043</v>
      </c>
      <c r="D54" s="113"/>
      <c r="E54" s="114"/>
      <c r="F54" s="115"/>
      <c r="G54" s="114">
        <v>500</v>
      </c>
      <c r="H54" s="115">
        <v>4000</v>
      </c>
      <c r="I54" s="114"/>
      <c r="J54" s="115"/>
      <c r="K54" s="114"/>
      <c r="L54" s="115"/>
      <c r="M54" s="114"/>
      <c r="N54" s="115"/>
      <c r="O54" s="116"/>
      <c r="P54" s="116">
        <f t="shared" si="5"/>
        <v>4500</v>
      </c>
      <c r="Q54" s="19" cm="1">
        <f t="array" ref="Q54">SUM(D54:O54/C54)</f>
        <v>0.8923259964306961</v>
      </c>
    </row>
    <row r="55" spans="1:17" ht="67.5" customHeight="1" thickBot="1" x14ac:dyDescent="0.3">
      <c r="A55" s="179" t="s">
        <v>15</v>
      </c>
      <c r="B55" s="178" t="s">
        <v>76</v>
      </c>
      <c r="C55" s="171">
        <v>3318</v>
      </c>
      <c r="D55" s="123"/>
      <c r="E55" s="116"/>
      <c r="F55" s="124"/>
      <c r="G55" s="116"/>
      <c r="H55" s="124"/>
      <c r="I55" s="116">
        <f>1328+800</f>
        <v>2128</v>
      </c>
      <c r="J55" s="124"/>
      <c r="K55" s="116"/>
      <c r="L55" s="124">
        <v>800</v>
      </c>
      <c r="M55" s="116"/>
      <c r="N55" s="124"/>
      <c r="O55" s="172">
        <v>390</v>
      </c>
      <c r="P55" s="116">
        <f t="shared" si="5"/>
        <v>3318</v>
      </c>
      <c r="Q55" s="19" cm="1">
        <f t="array" ref="Q55">SUM(D55:O55/C55)</f>
        <v>1</v>
      </c>
    </row>
    <row r="56" spans="1:17" ht="33.75" customHeight="1" thickBot="1" x14ac:dyDescent="0.3">
      <c r="A56" s="177" t="s">
        <v>16</v>
      </c>
      <c r="B56" s="178" t="s">
        <v>77</v>
      </c>
      <c r="C56" s="171">
        <v>398</v>
      </c>
      <c r="D56" s="135"/>
      <c r="E56" s="136"/>
      <c r="F56" s="140"/>
      <c r="G56" s="136"/>
      <c r="H56" s="140"/>
      <c r="I56" s="136"/>
      <c r="J56" s="140"/>
      <c r="K56" s="138">
        <v>398</v>
      </c>
      <c r="L56" s="140"/>
      <c r="M56" s="136"/>
      <c r="N56" s="140"/>
      <c r="O56" s="173"/>
      <c r="P56" s="116">
        <f t="shared" si="5"/>
        <v>398</v>
      </c>
      <c r="Q56" s="19" cm="1">
        <f t="array" ref="Q56">SUM(D56:O56/C56)</f>
        <v>1</v>
      </c>
    </row>
    <row r="57" spans="1:17" ht="34.5" customHeight="1" thickBot="1" x14ac:dyDescent="0.45">
      <c r="A57" s="41"/>
      <c r="B57" s="42" t="s">
        <v>49</v>
      </c>
      <c r="C57" s="47">
        <f>SUM(C49:C56)</f>
        <v>22429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  <c r="P57" s="47">
        <f>SUM(P49:P56)</f>
        <v>19524</v>
      </c>
      <c r="Q57" s="26">
        <f>SUM(P57/C57)</f>
        <v>0.8704801819073521</v>
      </c>
    </row>
    <row r="60" spans="1:17" ht="15.75" thickBot="1" x14ac:dyDescent="0.3"/>
    <row r="61" spans="1:17" ht="69" customHeight="1" thickBot="1" x14ac:dyDescent="0.45">
      <c r="A61" s="181" t="s">
        <v>115</v>
      </c>
      <c r="B61" s="182"/>
      <c r="C61" s="48" t="s">
        <v>78</v>
      </c>
      <c r="D61" s="49" t="s">
        <v>79</v>
      </c>
      <c r="E61" s="48" t="s">
        <v>80</v>
      </c>
      <c r="F61" s="49" t="s">
        <v>81</v>
      </c>
      <c r="G61" s="48" t="s">
        <v>82</v>
      </c>
      <c r="H61" s="49" t="s">
        <v>83</v>
      </c>
      <c r="I61" s="48" t="s">
        <v>84</v>
      </c>
      <c r="J61" s="49" t="s">
        <v>85</v>
      </c>
      <c r="K61" s="50" t="s">
        <v>87</v>
      </c>
      <c r="L61" s="50" t="s">
        <v>88</v>
      </c>
      <c r="M61" s="50" t="s">
        <v>89</v>
      </c>
      <c r="N61" s="50" t="s">
        <v>90</v>
      </c>
      <c r="O61" s="50" t="s">
        <v>49</v>
      </c>
      <c r="P61" s="72"/>
    </row>
    <row r="62" spans="1:17" s="7" customFormat="1" ht="36.75" customHeight="1" thickBot="1" x14ac:dyDescent="0.3">
      <c r="A62" s="77" t="s">
        <v>3</v>
      </c>
      <c r="B62" s="52" t="s">
        <v>117</v>
      </c>
      <c r="C62" s="62">
        <v>1507.17</v>
      </c>
      <c r="D62" s="63">
        <v>1200.3699999999999</v>
      </c>
      <c r="E62" s="63"/>
      <c r="F62" s="63"/>
      <c r="G62" s="63"/>
      <c r="H62" s="63"/>
      <c r="I62" s="63">
        <v>3600</v>
      </c>
      <c r="J62" s="63"/>
      <c r="K62" s="63">
        <v>1300</v>
      </c>
      <c r="L62" s="64"/>
      <c r="M62" s="63"/>
      <c r="N62" s="63">
        <v>2019.87</v>
      </c>
      <c r="O62" s="61">
        <f>SUM(C62:N62)</f>
        <v>9627.41</v>
      </c>
    </row>
    <row r="63" spans="1:17" ht="27" thickBot="1" x14ac:dyDescent="0.3">
      <c r="A63" s="49" t="s">
        <v>4</v>
      </c>
      <c r="B63" s="54" t="s">
        <v>86</v>
      </c>
      <c r="C63" s="58"/>
      <c r="D63" s="60"/>
      <c r="E63" s="60"/>
      <c r="F63" s="60"/>
      <c r="G63" s="60"/>
      <c r="H63" s="60">
        <f>1194.51+1194.51</f>
        <v>2389.02</v>
      </c>
      <c r="I63" s="60"/>
      <c r="J63" s="60"/>
      <c r="K63" s="60">
        <v>1194.51</v>
      </c>
      <c r="L63" s="60">
        <v>1483.96</v>
      </c>
      <c r="M63" s="60"/>
      <c r="N63" s="60">
        <v>1194.51</v>
      </c>
      <c r="O63" s="61">
        <f>SUM(C63:N63)</f>
        <v>6262</v>
      </c>
    </row>
    <row r="64" spans="1:17" ht="30.75" customHeight="1" thickBot="1" x14ac:dyDescent="0.3">
      <c r="A64" s="49" t="s">
        <v>6</v>
      </c>
      <c r="B64" s="55" t="s">
        <v>118</v>
      </c>
      <c r="C64" s="58">
        <v>2826.9</v>
      </c>
      <c r="D64" s="60">
        <v>3493.48</v>
      </c>
      <c r="E64" s="60">
        <v>1300</v>
      </c>
      <c r="F64" s="60"/>
      <c r="G64" s="60"/>
      <c r="H64" s="60">
        <v>2500</v>
      </c>
      <c r="I64" s="60"/>
      <c r="J64" s="60"/>
      <c r="K64" s="60">
        <v>2500</v>
      </c>
      <c r="L64" s="60">
        <v>6121</v>
      </c>
      <c r="M64" s="60"/>
      <c r="N64" s="60">
        <v>1803.56</v>
      </c>
      <c r="O64" s="61">
        <f>SUM(C64:N64)</f>
        <v>20544.940000000002</v>
      </c>
    </row>
    <row r="65" spans="1:15" ht="30.75" customHeight="1" thickBot="1" x14ac:dyDescent="0.3">
      <c r="A65" s="76" t="s">
        <v>8</v>
      </c>
      <c r="B65" s="55" t="s">
        <v>107</v>
      </c>
      <c r="C65" s="58"/>
      <c r="D65" s="60"/>
      <c r="E65" s="60"/>
      <c r="F65" s="60"/>
      <c r="G65" s="60"/>
      <c r="H65" s="60">
        <v>500</v>
      </c>
      <c r="I65" s="60"/>
      <c r="J65" s="60"/>
      <c r="K65" s="60"/>
      <c r="L65" s="60"/>
      <c r="M65" s="60"/>
      <c r="N65" s="60"/>
      <c r="O65" s="61">
        <f>SUM(C65:N65)</f>
        <v>500</v>
      </c>
    </row>
    <row r="66" spans="1:15" ht="30.75" customHeight="1" thickBot="1" x14ac:dyDescent="0.3">
      <c r="A66" s="76" t="s">
        <v>9</v>
      </c>
      <c r="B66" s="55" t="s">
        <v>111</v>
      </c>
      <c r="C66" s="58"/>
      <c r="D66" s="60"/>
      <c r="E66" s="60"/>
      <c r="F66" s="60"/>
      <c r="G66" s="60"/>
      <c r="H66" s="60"/>
      <c r="I66" s="60"/>
      <c r="J66" s="60"/>
      <c r="K66" s="60"/>
      <c r="L66" s="60">
        <v>663.61</v>
      </c>
      <c r="M66" s="60"/>
      <c r="N66" s="60"/>
      <c r="O66" s="61">
        <v>663.61</v>
      </c>
    </row>
    <row r="67" spans="1:15" ht="28.5" customHeight="1" thickBot="1" x14ac:dyDescent="0.3">
      <c r="A67" s="70" t="s">
        <v>10</v>
      </c>
      <c r="B67" s="57" t="s">
        <v>91</v>
      </c>
      <c r="C67" s="58"/>
      <c r="D67" s="60"/>
      <c r="E67" s="60"/>
      <c r="F67" s="60">
        <v>663.61</v>
      </c>
      <c r="G67" s="60"/>
      <c r="H67" s="60"/>
      <c r="I67" s="60"/>
      <c r="J67" s="60"/>
      <c r="K67" s="60"/>
      <c r="L67" s="60"/>
      <c r="M67" s="60"/>
      <c r="N67" s="60"/>
      <c r="O67" s="61">
        <f t="shared" ref="O67:O68" si="6">SUM(C67:N67)</f>
        <v>663.61</v>
      </c>
    </row>
    <row r="68" spans="1:15" ht="53.25" thickBot="1" x14ac:dyDescent="0.3">
      <c r="A68" s="53" t="s">
        <v>12</v>
      </c>
      <c r="B68" s="56" t="s">
        <v>100</v>
      </c>
      <c r="C68" s="59"/>
      <c r="D68" s="60"/>
      <c r="E68" s="60"/>
      <c r="F68" s="60"/>
      <c r="G68" s="60"/>
      <c r="H68" s="60"/>
      <c r="I68" s="60"/>
      <c r="J68" s="60">
        <v>250</v>
      </c>
      <c r="K68" s="60"/>
      <c r="L68" s="60"/>
      <c r="M68" s="60"/>
      <c r="N68" s="60"/>
      <c r="O68" s="61">
        <f t="shared" si="6"/>
        <v>250</v>
      </c>
    </row>
    <row r="69" spans="1:15" ht="27" thickBot="1" x14ac:dyDescent="0.3">
      <c r="A69" s="51" t="s">
        <v>14</v>
      </c>
      <c r="B69" s="56" t="s">
        <v>108</v>
      </c>
      <c r="C69" s="59"/>
      <c r="D69" s="60"/>
      <c r="E69" s="60"/>
      <c r="F69" s="60"/>
      <c r="G69" s="60"/>
      <c r="H69" s="60"/>
      <c r="I69" s="60">
        <v>663.61</v>
      </c>
      <c r="J69" s="60"/>
      <c r="K69" s="60"/>
      <c r="L69" s="60"/>
      <c r="M69" s="60"/>
      <c r="N69" s="60"/>
      <c r="O69" s="61">
        <f>SUM(I69:N69)</f>
        <v>663.61</v>
      </c>
    </row>
    <row r="70" spans="1:15" ht="27" thickBot="1" x14ac:dyDescent="0.3">
      <c r="A70" s="75" t="s">
        <v>15</v>
      </c>
      <c r="B70" s="56" t="s">
        <v>109</v>
      </c>
      <c r="C70" s="59"/>
      <c r="D70" s="60"/>
      <c r="E70" s="60"/>
      <c r="F70" s="60"/>
      <c r="G70" s="60"/>
      <c r="H70" s="60"/>
      <c r="I70" s="60">
        <v>399</v>
      </c>
      <c r="J70" s="60"/>
      <c r="K70" s="60"/>
      <c r="L70" s="60"/>
      <c r="M70" s="60"/>
      <c r="N70" s="60"/>
      <c r="O70" s="61">
        <f>SUM(I70:N70)</f>
        <v>399</v>
      </c>
    </row>
    <row r="71" spans="1:15" ht="27" thickBot="1" x14ac:dyDescent="0.45">
      <c r="A71" s="89" t="s">
        <v>27</v>
      </c>
      <c r="B71" s="90"/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f>SUM(O62:O70)</f>
        <v>39574.180000000008</v>
      </c>
    </row>
    <row r="73" spans="1:15" ht="15.75" thickBot="1" x14ac:dyDescent="0.3"/>
    <row r="74" spans="1:15" ht="40.5" customHeight="1" thickBot="1" x14ac:dyDescent="0.3">
      <c r="B74" s="4"/>
      <c r="C74" s="108" t="s">
        <v>98</v>
      </c>
      <c r="D74" s="108"/>
      <c r="E74" s="108"/>
      <c r="F74" s="108"/>
      <c r="G74" s="108"/>
      <c r="H74" s="108"/>
      <c r="I74" s="109"/>
    </row>
    <row r="75" spans="1:15" ht="71.25" customHeight="1" thickBot="1" x14ac:dyDescent="0.3">
      <c r="B75" s="5" t="s">
        <v>0</v>
      </c>
      <c r="C75" s="99">
        <f>T30</f>
        <v>154128.68</v>
      </c>
      <c r="D75" s="100"/>
      <c r="E75" s="100"/>
      <c r="F75" s="100"/>
      <c r="G75" s="100"/>
      <c r="H75" s="100"/>
      <c r="I75" s="101"/>
    </row>
    <row r="76" spans="1:15" ht="36.75" customHeight="1" thickBot="1" x14ac:dyDescent="0.3">
      <c r="B76" s="6" t="s">
        <v>40</v>
      </c>
      <c r="C76" s="99">
        <f>P41</f>
        <v>7068</v>
      </c>
      <c r="D76" s="100"/>
      <c r="E76" s="100"/>
      <c r="F76" s="100"/>
      <c r="G76" s="100"/>
      <c r="H76" s="100"/>
      <c r="I76" s="101"/>
    </row>
    <row r="77" spans="1:15" ht="36.75" customHeight="1" thickBot="1" x14ac:dyDescent="0.3">
      <c r="B77" s="5" t="s">
        <v>48</v>
      </c>
      <c r="C77" s="99">
        <f>P57</f>
        <v>19524</v>
      </c>
      <c r="D77" s="100"/>
      <c r="E77" s="100"/>
      <c r="F77" s="100"/>
      <c r="G77" s="100"/>
      <c r="H77" s="100"/>
      <c r="I77" s="101"/>
    </row>
    <row r="78" spans="1:15" ht="39.75" customHeight="1" thickBot="1" x14ac:dyDescent="0.3">
      <c r="B78" s="6" t="s">
        <v>116</v>
      </c>
      <c r="C78" s="99">
        <f>O71</f>
        <v>39574.180000000008</v>
      </c>
      <c r="D78" s="100"/>
      <c r="E78" s="100"/>
      <c r="F78" s="100"/>
      <c r="G78" s="100"/>
      <c r="H78" s="100"/>
      <c r="I78" s="101"/>
    </row>
    <row r="79" spans="1:15" x14ac:dyDescent="0.25">
      <c r="B79" s="97" t="s">
        <v>27</v>
      </c>
      <c r="C79" s="102">
        <f>SUM(C75:I78)</f>
        <v>220294.86</v>
      </c>
      <c r="D79" s="103"/>
      <c r="E79" s="103"/>
      <c r="F79" s="103"/>
      <c r="G79" s="103"/>
      <c r="H79" s="103"/>
      <c r="I79" s="104"/>
    </row>
    <row r="80" spans="1:15" ht="15.75" thickBot="1" x14ac:dyDescent="0.3">
      <c r="B80" s="98"/>
      <c r="C80" s="105"/>
      <c r="D80" s="106"/>
      <c r="E80" s="106"/>
      <c r="F80" s="106"/>
      <c r="G80" s="106"/>
      <c r="H80" s="106"/>
      <c r="I80" s="107"/>
    </row>
    <row r="86" spans="2:16" ht="39.75" customHeight="1" x14ac:dyDescent="0.7">
      <c r="B86" s="73"/>
    </row>
    <row r="87" spans="2:16" ht="87" customHeight="1" x14ac:dyDescent="0.25">
      <c r="B87" s="180"/>
      <c r="C87" s="74"/>
    </row>
    <row r="88" spans="2:16" x14ac:dyDescent="0.25">
      <c r="P88" s="1"/>
    </row>
  </sheetData>
  <mergeCells count="24">
    <mergeCell ref="S13:S14"/>
    <mergeCell ref="T13:T14"/>
    <mergeCell ref="T15:T16"/>
    <mergeCell ref="B79:B80"/>
    <mergeCell ref="C77:I77"/>
    <mergeCell ref="C78:I78"/>
    <mergeCell ref="C79:I80"/>
    <mergeCell ref="C74:I74"/>
    <mergeCell ref="C75:I75"/>
    <mergeCell ref="C76:I76"/>
    <mergeCell ref="R13:R14"/>
    <mergeCell ref="R15:R16"/>
    <mergeCell ref="Q15:Q16"/>
    <mergeCell ref="Q13:Q14"/>
    <mergeCell ref="A1:C1"/>
    <mergeCell ref="A34:C34"/>
    <mergeCell ref="A71:B71"/>
    <mergeCell ref="A3:C3"/>
    <mergeCell ref="A44:C44"/>
    <mergeCell ref="A15:A16"/>
    <mergeCell ref="A13:A14"/>
    <mergeCell ref="C13:C14"/>
    <mergeCell ref="A61:B61"/>
    <mergeCell ref="C15:C16"/>
  </mergeCells>
  <phoneticPr fontId="1" type="noConversion"/>
  <pageMargins left="0.25" right="0.25" top="0.75" bottom="0.75" header="0.3" footer="0.3"/>
  <pageSetup paperSize="9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activeCell="E25" sqref="E25"/>
    </sheetView>
  </sheetViews>
  <sheetFormatPr defaultRowHeight="15" x14ac:dyDescent="0.25"/>
  <cols>
    <col min="1" max="1" width="15.5703125" customWidth="1"/>
    <col min="2" max="2" width="14.42578125" customWidth="1"/>
    <col min="3" max="3" width="16.5703125" customWidth="1"/>
    <col min="4" max="4" width="20.85546875" customWidth="1"/>
    <col min="6" max="6" width="16.85546875" customWidth="1"/>
  </cols>
  <sheetData>
    <row r="1" spans="1:6" ht="15.75" thickBot="1" x14ac:dyDescent="0.3">
      <c r="A1" s="110" t="s">
        <v>92</v>
      </c>
      <c r="B1" s="110"/>
      <c r="C1" s="110"/>
      <c r="D1" s="110"/>
    </row>
    <row r="2" spans="1:6" ht="15.75" thickBot="1" x14ac:dyDescent="0.3">
      <c r="A2" s="2"/>
      <c r="B2" s="65" t="s">
        <v>95</v>
      </c>
      <c r="C2" s="65" t="s">
        <v>96</v>
      </c>
      <c r="D2" s="65" t="s">
        <v>97</v>
      </c>
    </row>
    <row r="3" spans="1:6" ht="15.75" thickBot="1" x14ac:dyDescent="0.3">
      <c r="A3" s="68" t="s">
        <v>93</v>
      </c>
      <c r="B3" s="3">
        <v>5000</v>
      </c>
      <c r="C3" s="3"/>
      <c r="D3" s="3"/>
    </row>
    <row r="4" spans="1:6" ht="15.75" thickBot="1" x14ac:dyDescent="0.3">
      <c r="A4" s="68" t="s">
        <v>94</v>
      </c>
      <c r="B4" s="3">
        <v>10000</v>
      </c>
      <c r="C4" s="3">
        <v>563503.57999999996</v>
      </c>
      <c r="D4" s="3">
        <v>8000</v>
      </c>
      <c r="F4" s="1">
        <f>SUM(B4:C4)</f>
        <v>573503.57999999996</v>
      </c>
    </row>
    <row r="6" spans="1:6" ht="15.75" thickBot="1" x14ac:dyDescent="0.3"/>
    <row r="7" spans="1:6" ht="15.75" thickBot="1" x14ac:dyDescent="0.3">
      <c r="A7" s="111" t="s">
        <v>112</v>
      </c>
      <c r="B7" s="111"/>
      <c r="C7" s="111"/>
      <c r="D7" s="111"/>
    </row>
    <row r="8" spans="1:6" ht="15.75" thickBot="1" x14ac:dyDescent="0.3">
      <c r="A8" s="66"/>
      <c r="B8" s="68" t="s">
        <v>95</v>
      </c>
      <c r="C8" s="68" t="s">
        <v>96</v>
      </c>
      <c r="D8" s="68"/>
    </row>
    <row r="9" spans="1:6" ht="15.75" thickBot="1" x14ac:dyDescent="0.3">
      <c r="A9" s="68" t="s">
        <v>93</v>
      </c>
      <c r="B9" s="67">
        <v>500</v>
      </c>
      <c r="C9" s="71">
        <v>1300</v>
      </c>
      <c r="D9" s="66"/>
    </row>
    <row r="10" spans="1:6" ht="15.75" thickBot="1" x14ac:dyDescent="0.3">
      <c r="A10" s="68" t="s">
        <v>94</v>
      </c>
      <c r="B10" s="67">
        <v>1000</v>
      </c>
      <c r="C10" s="67">
        <v>660</v>
      </c>
      <c r="D10" s="66"/>
    </row>
  </sheetData>
  <mergeCells count="2">
    <mergeCell ref="A1:D1"/>
    <mergeCell ref="A7:D7"/>
  </mergeCells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Udruge</vt:lpstr>
      <vt:lpstr>Župe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vjezb</dc:creator>
  <cp:lastModifiedBy>Berislav Vuković</cp:lastModifiedBy>
  <cp:lastPrinted>2023-11-16T08:52:47Z</cp:lastPrinted>
  <dcterms:created xsi:type="dcterms:W3CDTF">2020-04-17T07:10:48Z</dcterms:created>
  <dcterms:modified xsi:type="dcterms:W3CDTF">2024-02-19T14:10:23Z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2022-09-23T08:46:56Z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7d92b0d6-7bf2-4cc1-aaea-80d9993beef6</vt:lpwstr>
  </property>
  <property fmtid="{D5CDD505-2E9C-101B-9397-08002B2CF9AE}" pid="7" name="MSIP_Label_defa4170-0d19-0005-0004-bc88714345d2_ActionId">
    <vt:lpwstr>9f69e853-d596-48b0-8990-30aaeb6d6d65</vt:lpwstr>
  </property>
  <property fmtid="{D5CDD505-2E9C-101B-9397-08002B2CF9AE}" pid="8" name="MSIP_Label_defa4170-0d19-0005-0004-bc88714345d2_ContentBits">
    <vt:lpwstr>0</vt:lpwstr>
  </property>
</Properties>
</file>